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Capacity planning" sheetId="1" r:id="rId1"/>
    <sheet name="Phase 3 PPAP (Cap Ver)" sheetId="2" r:id="rId2"/>
  </sheets>
  <externalReferences>
    <externalReference r:id="rId3"/>
  </externalReferences>
  <definedNames>
    <definedName name="_xlnm.Print_Area" localSheetId="0">'Capacity planning'!$B$1:$AL$86</definedName>
    <definedName name="_xlnm.Print_Area" localSheetId="1">'Phase 3 PPAP (Cap Ver)'!$B$1:$AL$104</definedName>
  </definedNames>
  <calcPr calcId="145621"/>
</workbook>
</file>

<file path=xl/calcChain.xml><?xml version="1.0" encoding="utf-8"?>
<calcChain xmlns="http://schemas.openxmlformats.org/spreadsheetml/2006/main">
  <c r="AX86" i="2" l="1"/>
  <c r="AW86" i="2"/>
  <c r="AV86" i="2"/>
  <c r="AU86" i="2"/>
  <c r="AT86" i="2"/>
  <c r="AS86" i="2"/>
  <c r="AR86" i="2"/>
  <c r="AQ86" i="2"/>
  <c r="AX68" i="1"/>
  <c r="AW68" i="1"/>
  <c r="AV68" i="1"/>
  <c r="AU68" i="1"/>
  <c r="AT68" i="1"/>
  <c r="AS68" i="1"/>
  <c r="AR68" i="1"/>
  <c r="AQ68" i="1"/>
  <c r="AY69" i="1" l="1"/>
  <c r="AX69" i="1"/>
  <c r="AW69" i="1"/>
  <c r="AV69" i="1"/>
  <c r="AU69" i="1"/>
  <c r="AT69" i="1"/>
  <c r="AS69" i="1"/>
  <c r="AR69" i="1"/>
  <c r="AQ69" i="1"/>
  <c r="O15" i="2" l="1"/>
  <c r="O16" i="2"/>
  <c r="O17" i="2"/>
  <c r="I14" i="2" l="1"/>
  <c r="M14" i="2"/>
  <c r="Q14" i="2"/>
  <c r="I15" i="2"/>
  <c r="G14" i="2" l="1"/>
  <c r="P97" i="2" l="1"/>
  <c r="G20" i="2" l="1"/>
  <c r="I84" i="2" l="1"/>
  <c r="K84" i="2"/>
  <c r="M84" i="2"/>
  <c r="O84" i="2"/>
  <c r="Q84" i="2"/>
  <c r="S84" i="2"/>
  <c r="U84" i="2"/>
  <c r="W84" i="2"/>
  <c r="Y84" i="2"/>
  <c r="AA84" i="2"/>
  <c r="AC84" i="2"/>
  <c r="AE84" i="2"/>
  <c r="AG84" i="2"/>
  <c r="AI84" i="2"/>
  <c r="AK84" i="2"/>
  <c r="G84" i="2"/>
  <c r="K38" i="2"/>
  <c r="O38" i="2"/>
  <c r="S38" i="2"/>
  <c r="W38" i="2"/>
  <c r="AA38" i="2"/>
  <c r="AE38" i="2"/>
  <c r="AI38" i="2"/>
  <c r="G38" i="2"/>
  <c r="I34" i="2"/>
  <c r="K34" i="2"/>
  <c r="M34" i="2"/>
  <c r="O34" i="2"/>
  <c r="Q34" i="2"/>
  <c r="S34" i="2"/>
  <c r="U34" i="2"/>
  <c r="W34" i="2"/>
  <c r="Y34" i="2"/>
  <c r="AA34" i="2"/>
  <c r="AC34" i="2"/>
  <c r="AE34" i="2"/>
  <c r="AG34" i="2"/>
  <c r="AI34" i="2"/>
  <c r="AK34" i="2"/>
  <c r="I33" i="2"/>
  <c r="K33" i="2"/>
  <c r="M33" i="2"/>
  <c r="O33" i="2"/>
  <c r="Q33" i="2"/>
  <c r="S33" i="2"/>
  <c r="U33" i="2"/>
  <c r="W33" i="2"/>
  <c r="Y33" i="2"/>
  <c r="AA33" i="2"/>
  <c r="AC33" i="2"/>
  <c r="AE33" i="2"/>
  <c r="AG33" i="2"/>
  <c r="AI33" i="2"/>
  <c r="AK33" i="2"/>
  <c r="G33" i="2"/>
  <c r="G34" i="2"/>
  <c r="I32" i="2"/>
  <c r="K32" i="2"/>
  <c r="M32" i="2"/>
  <c r="O32" i="2"/>
  <c r="Q32" i="2"/>
  <c r="S32" i="2"/>
  <c r="U32" i="2"/>
  <c r="W32" i="2"/>
  <c r="Y32" i="2"/>
  <c r="AA32" i="2"/>
  <c r="AC32" i="2"/>
  <c r="AE32" i="2"/>
  <c r="AG32" i="2"/>
  <c r="AI32" i="2"/>
  <c r="AK32" i="2"/>
  <c r="G32" i="2"/>
  <c r="K21" i="2"/>
  <c r="O21" i="2"/>
  <c r="S21" i="2"/>
  <c r="W21" i="2"/>
  <c r="AA21" i="2"/>
  <c r="AE21" i="2"/>
  <c r="AI21" i="2"/>
  <c r="G21" i="2"/>
  <c r="AA20" i="2"/>
  <c r="AE20" i="2"/>
  <c r="AI20" i="2"/>
  <c r="W20" i="2"/>
  <c r="S20" i="2"/>
  <c r="S54" i="2" s="1"/>
  <c r="S55" i="2" s="1"/>
  <c r="O20" i="2"/>
  <c r="K20" i="2"/>
  <c r="K54" i="2" s="1"/>
  <c r="K55" i="2" s="1"/>
  <c r="O18" i="2"/>
  <c r="AW45" i="2" s="1"/>
  <c r="Q18" i="2"/>
  <c r="S18" i="2"/>
  <c r="U18" i="2"/>
  <c r="W18" i="2"/>
  <c r="BE45" i="2" s="1"/>
  <c r="Y18" i="2"/>
  <c r="AA18" i="2"/>
  <c r="AC18" i="2"/>
  <c r="AE18" i="2"/>
  <c r="BM45" i="2" s="1"/>
  <c r="AG18" i="2"/>
  <c r="AI18" i="2"/>
  <c r="AK18" i="2"/>
  <c r="AK19" i="2" s="1"/>
  <c r="K18" i="2"/>
  <c r="M18" i="2"/>
  <c r="I18" i="2"/>
  <c r="AQ45" i="2" s="1"/>
  <c r="G18" i="2"/>
  <c r="AK15" i="2"/>
  <c r="AK16" i="2"/>
  <c r="AK17" i="2"/>
  <c r="AI15" i="2"/>
  <c r="AI16" i="2"/>
  <c r="AI17" i="2"/>
  <c r="AG15" i="2"/>
  <c r="AG16" i="2"/>
  <c r="AG17" i="2"/>
  <c r="AE15" i="2"/>
  <c r="AE16" i="2"/>
  <c r="AE17" i="2"/>
  <c r="AC15" i="2"/>
  <c r="AC16" i="2"/>
  <c r="AC17" i="2"/>
  <c r="AA15" i="2"/>
  <c r="AA16" i="2"/>
  <c r="AA17" i="2"/>
  <c r="Y15" i="2"/>
  <c r="Y16" i="2"/>
  <c r="Y17" i="2"/>
  <c r="W15" i="2"/>
  <c r="W16" i="2"/>
  <c r="W17" i="2"/>
  <c r="U15" i="2"/>
  <c r="U16" i="2"/>
  <c r="U17" i="2"/>
  <c r="S15" i="2"/>
  <c r="S16" i="2"/>
  <c r="S17" i="2"/>
  <c r="Q15" i="2"/>
  <c r="Q16" i="2"/>
  <c r="Q17" i="2"/>
  <c r="M15" i="2"/>
  <c r="M16" i="2"/>
  <c r="M17" i="2"/>
  <c r="K15" i="2"/>
  <c r="K16" i="2"/>
  <c r="K17" i="2"/>
  <c r="I16" i="2"/>
  <c r="I17" i="2"/>
  <c r="G15" i="2"/>
  <c r="G16" i="2"/>
  <c r="G17" i="2"/>
  <c r="O14" i="2"/>
  <c r="S14" i="2"/>
  <c r="U14" i="2"/>
  <c r="W14" i="2"/>
  <c r="Y14" i="2"/>
  <c r="AA14" i="2"/>
  <c r="AC14" i="2"/>
  <c r="AE14" i="2"/>
  <c r="AG14" i="2"/>
  <c r="AI14" i="2"/>
  <c r="AK14" i="2"/>
  <c r="K14" i="2"/>
  <c r="AI13" i="2"/>
  <c r="AI25" i="2" s="1"/>
  <c r="AE13" i="2"/>
  <c r="AE25" i="2" s="1"/>
  <c r="AA13" i="2"/>
  <c r="AA25" i="2" s="1"/>
  <c r="W13" i="2"/>
  <c r="W49" i="2" s="1"/>
  <c r="S13" i="2"/>
  <c r="S25" i="2" s="1"/>
  <c r="O13" i="2"/>
  <c r="O25" i="2" s="1"/>
  <c r="K13" i="2"/>
  <c r="K49" i="2" s="1"/>
  <c r="G13" i="2"/>
  <c r="G83" i="2" s="1"/>
  <c r="AK12" i="2"/>
  <c r="AK31" i="2" s="1"/>
  <c r="AI12" i="2"/>
  <c r="AG12" i="2"/>
  <c r="AG24" i="2" s="1"/>
  <c r="AE12" i="2"/>
  <c r="AE31" i="2" s="1"/>
  <c r="AC12" i="2"/>
  <c r="AC31" i="2" s="1"/>
  <c r="AA12" i="2"/>
  <c r="Y12" i="2"/>
  <c r="Y24" i="2" s="1"/>
  <c r="W12" i="2"/>
  <c r="W24" i="2" s="1"/>
  <c r="U12" i="2"/>
  <c r="U31" i="2" s="1"/>
  <c r="S12" i="2"/>
  <c r="Q12" i="2"/>
  <c r="Q24" i="2" s="1"/>
  <c r="O12" i="2"/>
  <c r="O24" i="2" s="1"/>
  <c r="M12" i="2"/>
  <c r="M31" i="2" s="1"/>
  <c r="K12" i="2"/>
  <c r="I12" i="2"/>
  <c r="I31" i="2" s="1"/>
  <c r="G12" i="2"/>
  <c r="G24" i="2" s="1"/>
  <c r="AI11" i="2"/>
  <c r="D143" i="2" s="1"/>
  <c r="AE11" i="2"/>
  <c r="D142" i="2" s="1"/>
  <c r="AA11" i="2"/>
  <c r="D141" i="2" s="1"/>
  <c r="W11" i="2"/>
  <c r="D140" i="2" s="1"/>
  <c r="S11" i="2"/>
  <c r="D139" i="2" s="1"/>
  <c r="O11" i="2"/>
  <c r="D138" i="2" s="1"/>
  <c r="K11" i="2"/>
  <c r="D137" i="2" s="1"/>
  <c r="G11" i="2"/>
  <c r="AH6" i="2"/>
  <c r="AH5" i="2"/>
  <c r="AH4" i="2"/>
  <c r="AA6" i="2"/>
  <c r="AA5" i="2"/>
  <c r="AA4" i="2"/>
  <c r="S3" i="2"/>
  <c r="O8" i="2" s="1"/>
  <c r="E87" i="2" s="1"/>
  <c r="Q3" i="2"/>
  <c r="AQ1" i="2" s="1"/>
  <c r="G4" i="2"/>
  <c r="G3" i="2"/>
  <c r="B6" i="2"/>
  <c r="B5" i="2"/>
  <c r="B4" i="2"/>
  <c r="B3" i="2"/>
  <c r="M116" i="2"/>
  <c r="M117" i="2" s="1"/>
  <c r="M118" i="2" s="1"/>
  <c r="M119" i="2" s="1"/>
  <c r="M120" i="2" s="1"/>
  <c r="M121" i="2" s="1"/>
  <c r="M122" i="2" s="1"/>
  <c r="D110" i="2"/>
  <c r="AI106" i="2"/>
  <c r="AI107" i="2" s="1"/>
  <c r="AE106" i="2"/>
  <c r="AE107" i="2" s="1"/>
  <c r="AA106" i="2"/>
  <c r="AA107" i="2" s="1"/>
  <c r="W106" i="2"/>
  <c r="W107" i="2" s="1"/>
  <c r="S106" i="2"/>
  <c r="S107" i="2" s="1"/>
  <c r="O106" i="2"/>
  <c r="O107" i="2" s="1"/>
  <c r="K106" i="2"/>
  <c r="K107" i="2" s="1"/>
  <c r="G106" i="2"/>
  <c r="G107" i="2" s="1"/>
  <c r="D90" i="2"/>
  <c r="AI71" i="2"/>
  <c r="AE71" i="2"/>
  <c r="AA71" i="2"/>
  <c r="W71" i="2"/>
  <c r="S71" i="2"/>
  <c r="O71" i="2"/>
  <c r="K71" i="2"/>
  <c r="G71" i="2"/>
  <c r="AK70" i="2"/>
  <c r="AG70" i="2"/>
  <c r="AC70" i="2"/>
  <c r="Y70" i="2"/>
  <c r="U70" i="2"/>
  <c r="Q70" i="2"/>
  <c r="M70" i="2"/>
  <c r="I70" i="2"/>
  <c r="AK69" i="2"/>
  <c r="AG69" i="2"/>
  <c r="AC69" i="2"/>
  <c r="Y69" i="2"/>
  <c r="U69" i="2"/>
  <c r="Q69" i="2"/>
  <c r="M69" i="2"/>
  <c r="I69" i="2"/>
  <c r="AI54" i="2"/>
  <c r="AI55" i="2" s="1"/>
  <c r="AE54" i="2"/>
  <c r="AE55" i="2" s="1"/>
  <c r="AA54" i="2"/>
  <c r="AA55" i="2" s="1"/>
  <c r="AI52" i="2"/>
  <c r="AE52" i="2"/>
  <c r="AE58" i="2" s="1"/>
  <c r="AA52" i="2"/>
  <c r="AA57" i="2" s="1"/>
  <c r="W52" i="2"/>
  <c r="S52" i="2"/>
  <c r="O52" i="2"/>
  <c r="K52" i="2"/>
  <c r="K57" i="2" s="1"/>
  <c r="G52" i="2"/>
  <c r="Y31" i="2"/>
  <c r="O54" i="2"/>
  <c r="O55" i="2" s="1"/>
  <c r="I24" i="2"/>
  <c r="W35" i="2" l="1"/>
  <c r="O35" i="2"/>
  <c r="AI35" i="2"/>
  <c r="Y35" i="2"/>
  <c r="AE57" i="2"/>
  <c r="U35" i="2"/>
  <c r="AA35" i="2"/>
  <c r="O31" i="2"/>
  <c r="K35" i="2"/>
  <c r="AK35" i="2"/>
  <c r="AK36" i="2" s="1"/>
  <c r="AC35" i="2"/>
  <c r="M35" i="2"/>
  <c r="S35" i="2"/>
  <c r="AE9" i="2"/>
  <c r="AE19" i="2"/>
  <c r="G9" i="2"/>
  <c r="W25" i="2"/>
  <c r="W111" i="2" s="1"/>
  <c r="W83" i="2"/>
  <c r="K44" i="2"/>
  <c r="K25" i="2"/>
  <c r="G25" i="2"/>
  <c r="I35" i="2"/>
  <c r="G35" i="2"/>
  <c r="AA58" i="2"/>
  <c r="W9" i="2"/>
  <c r="O9" i="2"/>
  <c r="O19" i="2"/>
  <c r="O7" i="2"/>
  <c r="AV1" i="2" s="1"/>
  <c r="AA26" i="2" s="1"/>
  <c r="W26" i="2" s="1"/>
  <c r="AR1" i="2"/>
  <c r="AE35" i="2"/>
  <c r="AY45" i="2"/>
  <c r="BG45" i="2"/>
  <c r="BO45" i="2"/>
  <c r="AO45" i="2"/>
  <c r="M19" i="2"/>
  <c r="K58" i="2"/>
  <c r="AI83" i="2"/>
  <c r="W44" i="2"/>
  <c r="AE24" i="2"/>
  <c r="B1" i="2"/>
  <c r="AA24" i="2"/>
  <c r="AA31" i="2"/>
  <c r="AE83" i="2"/>
  <c r="AE49" i="2"/>
  <c r="AE44" i="2"/>
  <c r="K9" i="2"/>
  <c r="Q35" i="2"/>
  <c r="G57" i="2"/>
  <c r="G64" i="2" s="1"/>
  <c r="G65" i="2" s="1"/>
  <c r="G54" i="2"/>
  <c r="G55" i="2" s="1"/>
  <c r="K19" i="2"/>
  <c r="W54" i="2"/>
  <c r="W55" i="2" s="1"/>
  <c r="K24" i="2"/>
  <c r="K31" i="2"/>
  <c r="S24" i="2"/>
  <c r="S31" i="2"/>
  <c r="AI24" i="2"/>
  <c r="AI31" i="2"/>
  <c r="O49" i="2"/>
  <c r="O44" i="2"/>
  <c r="O83" i="2"/>
  <c r="S9" i="2"/>
  <c r="AA9" i="2"/>
  <c r="AI9" i="2"/>
  <c r="AA19" i="2"/>
  <c r="AG35" i="2"/>
  <c r="W57" i="2"/>
  <c r="W64" i="2" s="1"/>
  <c r="W65" i="2" s="1"/>
  <c r="C143" i="2"/>
  <c r="E143" i="2" s="1"/>
  <c r="AI111" i="2"/>
  <c r="AI19" i="2"/>
  <c r="S19" i="2"/>
  <c r="S49" i="2"/>
  <c r="S44" i="2"/>
  <c r="S83" i="2"/>
  <c r="AC19" i="2"/>
  <c r="U24" i="2"/>
  <c r="BA45" i="2"/>
  <c r="K83" i="2"/>
  <c r="AA83" i="2"/>
  <c r="I19" i="2"/>
  <c r="Q19" i="2"/>
  <c r="Y19" i="2"/>
  <c r="AG19" i="2"/>
  <c r="M24" i="2"/>
  <c r="AC24" i="2"/>
  <c r="G31" i="2"/>
  <c r="W31" i="2"/>
  <c r="G44" i="2"/>
  <c r="G49" i="2"/>
  <c r="S58" i="2"/>
  <c r="S57" i="2"/>
  <c r="S64" i="2" s="1"/>
  <c r="S65" i="2" s="1"/>
  <c r="AI58" i="2"/>
  <c r="AI57" i="2"/>
  <c r="AI64" i="2" s="1"/>
  <c r="AI65" i="2" s="1"/>
  <c r="AE64" i="2"/>
  <c r="AE65" i="2" s="1"/>
  <c r="AI49" i="2"/>
  <c r="AI44" i="2"/>
  <c r="U19" i="2"/>
  <c r="AK24" i="2"/>
  <c r="AS45" i="2"/>
  <c r="BI45" i="2"/>
  <c r="BQ45" i="2"/>
  <c r="K64" i="2"/>
  <c r="K65" i="2" s="1"/>
  <c r="AX1" i="2"/>
  <c r="AC26" i="2" s="1"/>
  <c r="Y26" i="2" s="1"/>
  <c r="G19" i="2"/>
  <c r="W19" i="2"/>
  <c r="W36" i="2" s="1"/>
  <c r="D28" i="2"/>
  <c r="Q31" i="2"/>
  <c r="AG31" i="2"/>
  <c r="AA44" i="2"/>
  <c r="AU45" i="2"/>
  <c r="BC45" i="2"/>
  <c r="BK45" i="2"/>
  <c r="BS45" i="2"/>
  <c r="AA49" i="2"/>
  <c r="O58" i="2"/>
  <c r="O57" i="2"/>
  <c r="O64" i="2" s="1"/>
  <c r="O65" i="2" s="1"/>
  <c r="AA64" i="2"/>
  <c r="AA65" i="2" s="1"/>
  <c r="D125" i="1"/>
  <c r="C125" i="1"/>
  <c r="E125" i="1" s="1"/>
  <c r="D124" i="1"/>
  <c r="C124" i="1"/>
  <c r="E124" i="1" s="1"/>
  <c r="D123" i="1"/>
  <c r="C123" i="1"/>
  <c r="E123" i="1" s="1"/>
  <c r="D122" i="1"/>
  <c r="C122" i="1"/>
  <c r="E122" i="1" s="1"/>
  <c r="D121" i="1"/>
  <c r="C121" i="1"/>
  <c r="E121" i="1" s="1"/>
  <c r="D120" i="1"/>
  <c r="C120" i="1"/>
  <c r="E120" i="1" s="1"/>
  <c r="D119" i="1"/>
  <c r="C119" i="1"/>
  <c r="E119" i="1" s="1"/>
  <c r="M98" i="1"/>
  <c r="M99" i="1" s="1"/>
  <c r="M100" i="1" s="1"/>
  <c r="M101" i="1" s="1"/>
  <c r="M102" i="1" s="1"/>
  <c r="M103" i="1" s="1"/>
  <c r="M104" i="1" s="1"/>
  <c r="D92" i="1"/>
  <c r="C92" i="1"/>
  <c r="AI88" i="1"/>
  <c r="AI89" i="1" s="1"/>
  <c r="AE88" i="1"/>
  <c r="AE89" i="1" s="1"/>
  <c r="AA88" i="1"/>
  <c r="AA89" i="1" s="1"/>
  <c r="W88" i="1"/>
  <c r="W89" i="1" s="1"/>
  <c r="S88" i="1"/>
  <c r="S89" i="1" s="1"/>
  <c r="O88" i="1"/>
  <c r="O89" i="1" s="1"/>
  <c r="K88" i="1"/>
  <c r="K89" i="1" s="1"/>
  <c r="G88" i="1"/>
  <c r="G89" i="1" s="1"/>
  <c r="AI65" i="1"/>
  <c r="AE65" i="1"/>
  <c r="AA65" i="1"/>
  <c r="W65" i="1"/>
  <c r="S65" i="1"/>
  <c r="O65" i="1"/>
  <c r="K65" i="1"/>
  <c r="G65" i="1"/>
  <c r="AI56" i="1"/>
  <c r="AE56" i="1"/>
  <c r="AA56" i="1"/>
  <c r="W56" i="1"/>
  <c r="S56" i="1"/>
  <c r="O56" i="1"/>
  <c r="K56" i="1"/>
  <c r="G56" i="1"/>
  <c r="AI57" i="1"/>
  <c r="AE57" i="1"/>
  <c r="AA57" i="1"/>
  <c r="W57" i="1"/>
  <c r="S57" i="1"/>
  <c r="O57" i="1"/>
  <c r="K57" i="1"/>
  <c r="G57" i="1"/>
  <c r="AI50" i="1"/>
  <c r="AE50" i="1"/>
  <c r="AA50" i="1"/>
  <c r="W50" i="1"/>
  <c r="S50" i="1"/>
  <c r="O50" i="1"/>
  <c r="K50" i="1"/>
  <c r="G50" i="1"/>
  <c r="AI44" i="1"/>
  <c r="AE44" i="1"/>
  <c r="AA44" i="1"/>
  <c r="W44" i="1"/>
  <c r="S44" i="1"/>
  <c r="O44" i="1"/>
  <c r="K44" i="1"/>
  <c r="G44" i="1"/>
  <c r="AK35" i="1"/>
  <c r="AI35" i="1"/>
  <c r="AG35" i="1"/>
  <c r="AE35" i="1"/>
  <c r="AC35" i="1"/>
  <c r="AA35" i="1"/>
  <c r="Y35" i="1"/>
  <c r="W35" i="1"/>
  <c r="U35" i="1"/>
  <c r="S35" i="1"/>
  <c r="Q35" i="1"/>
  <c r="O35" i="1"/>
  <c r="M35" i="1"/>
  <c r="K35" i="1"/>
  <c r="I35" i="1"/>
  <c r="G35" i="1"/>
  <c r="D28" i="1"/>
  <c r="AK19" i="1"/>
  <c r="AI19" i="1"/>
  <c r="AG19" i="1"/>
  <c r="AE19" i="1"/>
  <c r="AC19" i="1"/>
  <c r="AA19" i="1"/>
  <c r="Y19" i="1"/>
  <c r="W19" i="1"/>
  <c r="U19" i="1"/>
  <c r="S19" i="1"/>
  <c r="Q19" i="1"/>
  <c r="O19" i="1"/>
  <c r="M19" i="1"/>
  <c r="K19" i="1"/>
  <c r="I19" i="1"/>
  <c r="G19" i="1"/>
  <c r="AI9" i="1"/>
  <c r="AE9" i="1"/>
  <c r="AA9" i="1"/>
  <c r="W9" i="1"/>
  <c r="S9" i="1"/>
  <c r="O9" i="1"/>
  <c r="K9" i="1"/>
  <c r="G9" i="1"/>
  <c r="O8" i="1"/>
  <c r="O7" i="1"/>
  <c r="AR1" i="1"/>
  <c r="AQ1" i="1"/>
  <c r="B1" i="1"/>
  <c r="O36" i="2" l="1"/>
  <c r="AA36" i="2"/>
  <c r="AA37" i="2" s="1"/>
  <c r="AI36" i="2"/>
  <c r="U36" i="2"/>
  <c r="Y36" i="2"/>
  <c r="Y39" i="2" s="1"/>
  <c r="AC36" i="2"/>
  <c r="AC37" i="2" s="1"/>
  <c r="M36" i="2"/>
  <c r="S36" i="2"/>
  <c r="K36" i="2"/>
  <c r="O36" i="1"/>
  <c r="W36" i="1"/>
  <c r="AE36" i="1"/>
  <c r="I36" i="1"/>
  <c r="I61" i="1" s="1"/>
  <c r="Q36" i="1"/>
  <c r="Y36" i="1"/>
  <c r="AG36" i="1"/>
  <c r="AE36" i="2"/>
  <c r="C140" i="2"/>
  <c r="E140" i="2" s="1"/>
  <c r="AC36" i="1"/>
  <c r="AC61" i="1" s="1"/>
  <c r="H102" i="1" s="1"/>
  <c r="K102" i="1" s="1"/>
  <c r="E102" i="1" s="1"/>
  <c r="E111" i="1" s="1"/>
  <c r="AK36" i="1"/>
  <c r="AK61" i="1" s="1"/>
  <c r="AI36" i="1"/>
  <c r="AI61" i="1" s="1"/>
  <c r="G104" i="1" s="1"/>
  <c r="J104" i="1" s="1"/>
  <c r="C104" i="1" s="1"/>
  <c r="C113" i="1" s="1"/>
  <c r="G36" i="1"/>
  <c r="G61" i="1" s="1"/>
  <c r="G118" i="1" s="1"/>
  <c r="G119" i="1" s="1"/>
  <c r="G126" i="1" s="1"/>
  <c r="G128" i="1" s="1"/>
  <c r="G131" i="1" s="1"/>
  <c r="I36" i="2"/>
  <c r="G36" i="2"/>
  <c r="D87" i="2"/>
  <c r="O75" i="2"/>
  <c r="AS87" i="2" s="1"/>
  <c r="M36" i="1"/>
  <c r="M61" i="1" s="1"/>
  <c r="H98" i="1" s="1"/>
  <c r="K98" i="1" s="1"/>
  <c r="E98" i="1" s="1"/>
  <c r="E107" i="1" s="1"/>
  <c r="U36" i="1"/>
  <c r="U61" i="1" s="1"/>
  <c r="H100" i="1" s="1"/>
  <c r="K100" i="1" s="1"/>
  <c r="E100" i="1" s="1"/>
  <c r="E109" i="1" s="1"/>
  <c r="AK26" i="2"/>
  <c r="AK39" i="2" s="1"/>
  <c r="Q36" i="2"/>
  <c r="AE75" i="2"/>
  <c r="AA75" i="2"/>
  <c r="AG36" i="2"/>
  <c r="W58" i="2"/>
  <c r="W75" i="2" s="1"/>
  <c r="AU87" i="2" s="1"/>
  <c r="G58" i="2"/>
  <c r="G75" i="2" s="1"/>
  <c r="AG26" i="2"/>
  <c r="Y37" i="2"/>
  <c r="U26" i="2"/>
  <c r="Q26" i="2" s="1"/>
  <c r="AI75" i="2"/>
  <c r="C139" i="2"/>
  <c r="E139" i="2" s="1"/>
  <c r="S111" i="2"/>
  <c r="AA39" i="2"/>
  <c r="AE111" i="2"/>
  <c r="C142" i="2"/>
  <c r="E142" i="2" s="1"/>
  <c r="AE26" i="2"/>
  <c r="S75" i="2"/>
  <c r="AI26" i="2"/>
  <c r="S26" i="2"/>
  <c r="O26" i="2" s="1"/>
  <c r="K26" i="2" s="1"/>
  <c r="O111" i="2"/>
  <c r="C138" i="2"/>
  <c r="E138" i="2" s="1"/>
  <c r="K75" i="2"/>
  <c r="C141" i="2"/>
  <c r="E141" i="2" s="1"/>
  <c r="AA111" i="2"/>
  <c r="W39" i="2"/>
  <c r="W37" i="2"/>
  <c r="C137" i="2"/>
  <c r="E137" i="2" s="1"/>
  <c r="K111" i="2"/>
  <c r="W61" i="1"/>
  <c r="W118" i="1" s="1"/>
  <c r="W119" i="1" s="1"/>
  <c r="W126" i="1" s="1"/>
  <c r="W128" i="1" s="1"/>
  <c r="K131" i="1" s="1"/>
  <c r="Y61" i="1"/>
  <c r="D69" i="1"/>
  <c r="AV1" i="1"/>
  <c r="K36" i="1"/>
  <c r="K61" i="1" s="1"/>
  <c r="S36" i="1"/>
  <c r="S61" i="1" s="1"/>
  <c r="AA36" i="1"/>
  <c r="AA61" i="1" s="1"/>
  <c r="O61" i="1"/>
  <c r="E69" i="1"/>
  <c r="AX1" i="1"/>
  <c r="H104" i="1"/>
  <c r="K104" i="1" s="1"/>
  <c r="E104" i="1" s="1"/>
  <c r="E113" i="1" s="1"/>
  <c r="AK118" i="1"/>
  <c r="AK119" i="1" s="1"/>
  <c r="AK126" i="1" s="1"/>
  <c r="AK129" i="1" s="1"/>
  <c r="N132" i="1" s="1"/>
  <c r="AE61" i="1"/>
  <c r="Q61" i="1"/>
  <c r="AG61" i="1"/>
  <c r="AC39" i="2" l="1"/>
  <c r="AI118" i="1"/>
  <c r="AI119" i="1" s="1"/>
  <c r="AI126" i="1" s="1"/>
  <c r="AI128" i="1" s="1"/>
  <c r="N131" i="1" s="1"/>
  <c r="U118" i="1"/>
  <c r="U119" i="1" s="1"/>
  <c r="U126" i="1" s="1"/>
  <c r="U129" i="1" s="1"/>
  <c r="J132" i="1" s="1"/>
  <c r="AK37" i="2"/>
  <c r="AK85" i="2" s="1"/>
  <c r="AK108" i="2" s="1"/>
  <c r="AK78" i="2"/>
  <c r="H122" i="2" s="1"/>
  <c r="K122" i="2" s="1"/>
  <c r="E122" i="2" s="1"/>
  <c r="E131" i="2" s="1"/>
  <c r="AX87" i="2"/>
  <c r="O78" i="2"/>
  <c r="O136" i="2" s="1"/>
  <c r="O137" i="2" s="1"/>
  <c r="O144" i="2" s="1"/>
  <c r="O146" i="2" s="1"/>
  <c r="I149" i="2" s="1"/>
  <c r="AE78" i="2"/>
  <c r="AE136" i="2" s="1"/>
  <c r="AE137" i="2" s="1"/>
  <c r="AE144" i="2" s="1"/>
  <c r="AE146" i="2" s="1"/>
  <c r="M149" i="2" s="1"/>
  <c r="AW87" i="2"/>
  <c r="G97" i="1"/>
  <c r="J97" i="1" s="1"/>
  <c r="C97" i="1" s="1"/>
  <c r="C106" i="1" s="1"/>
  <c r="U78" i="2"/>
  <c r="H118" i="2" s="1"/>
  <c r="K118" i="2" s="1"/>
  <c r="E118" i="2" s="1"/>
  <c r="E127" i="2" s="1"/>
  <c r="AT87" i="2"/>
  <c r="I78" i="2"/>
  <c r="I136" i="2" s="1"/>
  <c r="I137" i="2" s="1"/>
  <c r="I144" i="2" s="1"/>
  <c r="I147" i="2" s="1"/>
  <c r="G150" i="2" s="1"/>
  <c r="AQ87" i="2"/>
  <c r="AC78" i="2"/>
  <c r="AC136" i="2" s="1"/>
  <c r="AC137" i="2" s="1"/>
  <c r="AC144" i="2" s="1"/>
  <c r="AC147" i="2" s="1"/>
  <c r="L150" i="2" s="1"/>
  <c r="AV87" i="2"/>
  <c r="M78" i="2"/>
  <c r="H116" i="2" s="1"/>
  <c r="K116" i="2" s="1"/>
  <c r="E116" i="2" s="1"/>
  <c r="E125" i="2" s="1"/>
  <c r="AR87" i="2"/>
  <c r="AA78" i="2"/>
  <c r="AA136" i="2" s="1"/>
  <c r="AA137" i="2" s="1"/>
  <c r="AA144" i="2" s="1"/>
  <c r="AA146" i="2" s="1"/>
  <c r="L149" i="2" s="1"/>
  <c r="G121" i="2"/>
  <c r="J121" i="2" s="1"/>
  <c r="C121" i="2" s="1"/>
  <c r="C130" i="2" s="1"/>
  <c r="Q78" i="2"/>
  <c r="Q136" i="2" s="1"/>
  <c r="Q137" i="2" s="1"/>
  <c r="Q144" i="2" s="1"/>
  <c r="Q147" i="2" s="1"/>
  <c r="I150" i="2" s="1"/>
  <c r="AC118" i="1"/>
  <c r="AC119" i="1" s="1"/>
  <c r="AC126" i="1" s="1"/>
  <c r="AC129" i="1" s="1"/>
  <c r="L132" i="1" s="1"/>
  <c r="G101" i="1"/>
  <c r="J101" i="1" s="1"/>
  <c r="C101" i="1" s="1"/>
  <c r="C110" i="1" s="1"/>
  <c r="AG78" i="2"/>
  <c r="H121" i="2" s="1"/>
  <c r="K121" i="2" s="1"/>
  <c r="E121" i="2" s="1"/>
  <c r="E130" i="2" s="1"/>
  <c r="AG39" i="2"/>
  <c r="W78" i="2"/>
  <c r="G119" i="2" s="1"/>
  <c r="J119" i="2" s="1"/>
  <c r="C119" i="2" s="1"/>
  <c r="C128" i="2" s="1"/>
  <c r="Y78" i="2"/>
  <c r="Y136" i="2" s="1"/>
  <c r="Y137" i="2" s="1"/>
  <c r="Y144" i="2" s="1"/>
  <c r="Y147" i="2" s="1"/>
  <c r="K150" i="2" s="1"/>
  <c r="G78" i="2"/>
  <c r="G136" i="2" s="1"/>
  <c r="G137" i="2" s="1"/>
  <c r="G144" i="2" s="1"/>
  <c r="G146" i="2" s="1"/>
  <c r="G149" i="2" s="1"/>
  <c r="S78" i="2"/>
  <c r="G118" i="2" s="1"/>
  <c r="J118" i="2" s="1"/>
  <c r="C118" i="2" s="1"/>
  <c r="C127" i="2" s="1"/>
  <c r="K78" i="2"/>
  <c r="K136" i="2" s="1"/>
  <c r="K137" i="2" s="1"/>
  <c r="K144" i="2" s="1"/>
  <c r="K146" i="2" s="1"/>
  <c r="H149" i="2" s="1"/>
  <c r="AG37" i="2"/>
  <c r="AG40" i="2" s="1"/>
  <c r="AU88" i="2"/>
  <c r="W85" i="2"/>
  <c r="W108" i="2" s="1"/>
  <c r="W40" i="2"/>
  <c r="AI39" i="2"/>
  <c r="AI37" i="2"/>
  <c r="O39" i="2"/>
  <c r="O37" i="2"/>
  <c r="Q39" i="2"/>
  <c r="Q37" i="2"/>
  <c r="M26" i="2"/>
  <c r="AX89" i="2"/>
  <c r="S39" i="2"/>
  <c r="S37" i="2"/>
  <c r="AE39" i="2"/>
  <c r="AE37" i="2"/>
  <c r="U39" i="2"/>
  <c r="U37" i="2"/>
  <c r="K39" i="2"/>
  <c r="K37" i="2"/>
  <c r="G26" i="2"/>
  <c r="AV88" i="2"/>
  <c r="AA85" i="2"/>
  <c r="AA108" i="2" s="1"/>
  <c r="AA40" i="2"/>
  <c r="AI78" i="2"/>
  <c r="AU89" i="2"/>
  <c r="Y85" i="2"/>
  <c r="Y108" i="2" s="1"/>
  <c r="Y40" i="2"/>
  <c r="AV89" i="2"/>
  <c r="AC85" i="2"/>
  <c r="AC108" i="2" s="1"/>
  <c r="AC40" i="2"/>
  <c r="M118" i="1"/>
  <c r="M119" i="1" s="1"/>
  <c r="M126" i="1" s="1"/>
  <c r="M129" i="1" s="1"/>
  <c r="H132" i="1" s="1"/>
  <c r="H101" i="1"/>
  <c r="K101" i="1" s="1"/>
  <c r="E101" i="1" s="1"/>
  <c r="E110" i="1" s="1"/>
  <c r="Y118" i="1"/>
  <c r="Y119" i="1" s="1"/>
  <c r="Y126" i="1" s="1"/>
  <c r="Y129" i="1" s="1"/>
  <c r="K132" i="1" s="1"/>
  <c r="H97" i="1"/>
  <c r="K97" i="1" s="1"/>
  <c r="E97" i="1" s="1"/>
  <c r="E106" i="1" s="1"/>
  <c r="I118" i="1"/>
  <c r="I119" i="1" s="1"/>
  <c r="I126" i="1" s="1"/>
  <c r="I129" i="1" s="1"/>
  <c r="G132" i="1" s="1"/>
  <c r="AG118" i="1"/>
  <c r="AG119" i="1" s="1"/>
  <c r="AG126" i="1" s="1"/>
  <c r="AG129" i="1" s="1"/>
  <c r="M132" i="1" s="1"/>
  <c r="H103" i="1"/>
  <c r="K103" i="1" s="1"/>
  <c r="E103" i="1" s="1"/>
  <c r="E112" i="1" s="1"/>
  <c r="H99" i="1"/>
  <c r="K99" i="1" s="1"/>
  <c r="E99" i="1" s="1"/>
  <c r="E108" i="1" s="1"/>
  <c r="Q118" i="1"/>
  <c r="Q119" i="1" s="1"/>
  <c r="Q126" i="1" s="1"/>
  <c r="Q129" i="1" s="1"/>
  <c r="I132" i="1" s="1"/>
  <c r="G99" i="1"/>
  <c r="J99" i="1" s="1"/>
  <c r="C99" i="1" s="1"/>
  <c r="C108" i="1" s="1"/>
  <c r="O118" i="1"/>
  <c r="O119" i="1" s="1"/>
  <c r="O126" i="1" s="1"/>
  <c r="O128" i="1" s="1"/>
  <c r="I131" i="1" s="1"/>
  <c r="AE26" i="1"/>
  <c r="AI26" i="1"/>
  <c r="AA26" i="1"/>
  <c r="G103" i="1"/>
  <c r="J103" i="1" s="1"/>
  <c r="C103" i="1" s="1"/>
  <c r="C112" i="1" s="1"/>
  <c r="AE118" i="1"/>
  <c r="AE119" i="1" s="1"/>
  <c r="AE126" i="1" s="1"/>
  <c r="AE128" i="1" s="1"/>
  <c r="M131" i="1" s="1"/>
  <c r="S118" i="1"/>
  <c r="S119" i="1" s="1"/>
  <c r="S126" i="1" s="1"/>
  <c r="S128" i="1" s="1"/>
  <c r="J131" i="1" s="1"/>
  <c r="G100" i="1"/>
  <c r="J100" i="1" s="1"/>
  <c r="C100" i="1" s="1"/>
  <c r="C109" i="1" s="1"/>
  <c r="K118" i="1"/>
  <c r="K119" i="1" s="1"/>
  <c r="K126" i="1" s="1"/>
  <c r="K128" i="1" s="1"/>
  <c r="H131" i="1" s="1"/>
  <c r="G98" i="1"/>
  <c r="J98" i="1" s="1"/>
  <c r="C98" i="1" s="1"/>
  <c r="C107" i="1" s="1"/>
  <c r="AC26" i="1"/>
  <c r="AK26" i="1"/>
  <c r="Y26" i="1"/>
  <c r="AG26" i="1"/>
  <c r="AA118" i="1"/>
  <c r="AA119" i="1" s="1"/>
  <c r="AA126" i="1" s="1"/>
  <c r="AA128" i="1" s="1"/>
  <c r="L131" i="1" s="1"/>
  <c r="G102" i="1"/>
  <c r="J102" i="1" s="1"/>
  <c r="C102" i="1" s="1"/>
  <c r="C111" i="1" s="1"/>
  <c r="H120" i="2" l="1"/>
  <c r="K120" i="2" s="1"/>
  <c r="E120" i="2" s="1"/>
  <c r="E129" i="2" s="1"/>
  <c r="AK40" i="2"/>
  <c r="AK136" i="2"/>
  <c r="AK137" i="2" s="1"/>
  <c r="AK144" i="2" s="1"/>
  <c r="AK147" i="2" s="1"/>
  <c r="N150" i="2" s="1"/>
  <c r="U136" i="2"/>
  <c r="U137" i="2" s="1"/>
  <c r="U144" i="2" s="1"/>
  <c r="U147" i="2" s="1"/>
  <c r="J150" i="2" s="1"/>
  <c r="G120" i="2"/>
  <c r="J120" i="2" s="1"/>
  <c r="C120" i="2" s="1"/>
  <c r="C129" i="2" s="1"/>
  <c r="G117" i="2"/>
  <c r="J117" i="2" s="1"/>
  <c r="C117" i="2" s="1"/>
  <c r="C126" i="2" s="1"/>
  <c r="M136" i="2"/>
  <c r="M137" i="2" s="1"/>
  <c r="M144" i="2" s="1"/>
  <c r="M147" i="2" s="1"/>
  <c r="H150" i="2" s="1"/>
  <c r="AG136" i="2"/>
  <c r="AG137" i="2" s="1"/>
  <c r="AG144" i="2" s="1"/>
  <c r="AG147" i="2" s="1"/>
  <c r="M150" i="2" s="1"/>
  <c r="H117" i="2"/>
  <c r="K117" i="2" s="1"/>
  <c r="E117" i="2" s="1"/>
  <c r="E126" i="2" s="1"/>
  <c r="S136" i="2"/>
  <c r="S137" i="2" s="1"/>
  <c r="S144" i="2" s="1"/>
  <c r="S146" i="2" s="1"/>
  <c r="J149" i="2" s="1"/>
  <c r="AW89" i="2"/>
  <c r="W136" i="2"/>
  <c r="W137" i="2" s="1"/>
  <c r="W144" i="2" s="1"/>
  <c r="W146" i="2" s="1"/>
  <c r="K149" i="2" s="1"/>
  <c r="G115" i="2"/>
  <c r="J115" i="2" s="1"/>
  <c r="C115" i="2" s="1"/>
  <c r="C124" i="2" s="1"/>
  <c r="G116" i="2"/>
  <c r="J116" i="2" s="1"/>
  <c r="C116" i="2" s="1"/>
  <c r="C125" i="2" s="1"/>
  <c r="H119" i="2"/>
  <c r="K119" i="2" s="1"/>
  <c r="E119" i="2" s="1"/>
  <c r="E128" i="2" s="1"/>
  <c r="H115" i="2"/>
  <c r="K115" i="2" s="1"/>
  <c r="E115" i="2" s="1"/>
  <c r="E124" i="2" s="1"/>
  <c r="AG85" i="2"/>
  <c r="AG108" i="2" s="1"/>
  <c r="AR88" i="2"/>
  <c r="K85" i="2"/>
  <c r="K108" i="2" s="1"/>
  <c r="K40" i="2"/>
  <c r="S85" i="2"/>
  <c r="S108" i="2" s="1"/>
  <c r="S40" i="2"/>
  <c r="AT88" i="2"/>
  <c r="M39" i="2"/>
  <c r="M37" i="2"/>
  <c r="I26" i="2"/>
  <c r="AI136" i="2"/>
  <c r="AI137" i="2" s="1"/>
  <c r="AI144" i="2" s="1"/>
  <c r="AI146" i="2" s="1"/>
  <c r="N149" i="2" s="1"/>
  <c r="G122" i="2"/>
  <c r="J122" i="2" s="1"/>
  <c r="C122" i="2" s="1"/>
  <c r="C131" i="2" s="1"/>
  <c r="AS89" i="2"/>
  <c r="Q40" i="2"/>
  <c r="Q85" i="2"/>
  <c r="Q108" i="2" s="1"/>
  <c r="E28" i="2"/>
  <c r="G39" i="2"/>
  <c r="G37" i="2"/>
  <c r="O85" i="2"/>
  <c r="O108" i="2" s="1"/>
  <c r="AS88" i="2"/>
  <c r="O40" i="2"/>
  <c r="AE85" i="2"/>
  <c r="AE108" i="2" s="1"/>
  <c r="AW88" i="2"/>
  <c r="AE40" i="2"/>
  <c r="AI85" i="2"/>
  <c r="AI108" i="2" s="1"/>
  <c r="AX88" i="2"/>
  <c r="AI40" i="2"/>
  <c r="U85" i="2"/>
  <c r="U108" i="2" s="1"/>
  <c r="U40" i="2"/>
  <c r="AT89" i="2"/>
  <c r="E132" i="1"/>
  <c r="E105" i="1" s="1"/>
  <c r="Y39" i="1"/>
  <c r="Y37" i="1"/>
  <c r="AC39" i="1"/>
  <c r="AC37" i="1"/>
  <c r="AG39" i="1"/>
  <c r="AG37" i="1"/>
  <c r="AK37" i="1"/>
  <c r="AK39" i="1"/>
  <c r="E131" i="1"/>
  <c r="C105" i="1" s="1"/>
  <c r="AI37" i="1"/>
  <c r="AI39" i="1"/>
  <c r="AE39" i="1"/>
  <c r="AE37" i="1"/>
  <c r="U26" i="1"/>
  <c r="AA39" i="1"/>
  <c r="AA37" i="1"/>
  <c r="W26" i="1"/>
  <c r="E150" i="2" l="1"/>
  <c r="E123" i="2" s="1"/>
  <c r="E149" i="2"/>
  <c r="C123" i="2" s="1"/>
  <c r="AQ88" i="2"/>
  <c r="G85" i="2"/>
  <c r="G108" i="2" s="1"/>
  <c r="G40" i="2"/>
  <c r="AR89" i="2"/>
  <c r="M85" i="2"/>
  <c r="M108" i="2" s="1"/>
  <c r="M40" i="2"/>
  <c r="F28" i="2"/>
  <c r="I39" i="2"/>
  <c r="I37" i="2"/>
  <c r="AF85" i="2" s="1"/>
  <c r="AX70" i="1"/>
  <c r="AI67" i="1"/>
  <c r="AI90" i="1" s="1"/>
  <c r="AI40" i="1"/>
  <c r="Y40" i="1"/>
  <c r="Y67" i="1"/>
  <c r="Y90" i="1" s="1"/>
  <c r="AU71" i="1"/>
  <c r="W37" i="1"/>
  <c r="W39" i="1"/>
  <c r="S26" i="1"/>
  <c r="AV70" i="1"/>
  <c r="AA40" i="1"/>
  <c r="AA67" i="1"/>
  <c r="AA90" i="1" s="1"/>
  <c r="AV71" i="1"/>
  <c r="AC40" i="1"/>
  <c r="AC67" i="1"/>
  <c r="AC90" i="1" s="1"/>
  <c r="AX71" i="1"/>
  <c r="AK67" i="1"/>
  <c r="AK90" i="1" s="1"/>
  <c r="AK40" i="1"/>
  <c r="U39" i="1"/>
  <c r="U37" i="1"/>
  <c r="Q26" i="1"/>
  <c r="AG40" i="1"/>
  <c r="AW71" i="1"/>
  <c r="AG67" i="1"/>
  <c r="AG90" i="1" s="1"/>
  <c r="AW70" i="1"/>
  <c r="AE40" i="1"/>
  <c r="AE67" i="1"/>
  <c r="AE90" i="1" s="1"/>
  <c r="AD85" i="2" l="1"/>
  <c r="AL85" i="2"/>
  <c r="J85" i="2"/>
  <c r="L85" i="2"/>
  <c r="V85" i="2"/>
  <c r="AH85" i="2"/>
  <c r="P85" i="2"/>
  <c r="AB85" i="2"/>
  <c r="AQ89" i="2"/>
  <c r="I85" i="2"/>
  <c r="I108" i="2" s="1"/>
  <c r="F108" i="2" s="1"/>
  <c r="D109" i="2" s="1"/>
  <c r="I40" i="2"/>
  <c r="N85" i="2"/>
  <c r="Z85" i="2"/>
  <c r="H85" i="2"/>
  <c r="X85" i="2"/>
  <c r="R85" i="2"/>
  <c r="T85" i="2"/>
  <c r="AJ85" i="2"/>
  <c r="AT71" i="1"/>
  <c r="U40" i="1"/>
  <c r="U67" i="1"/>
  <c r="U90" i="1" s="1"/>
  <c r="AU70" i="1"/>
  <c r="W67" i="1"/>
  <c r="W90" i="1" s="1"/>
  <c r="W40" i="1"/>
  <c r="Q39" i="1"/>
  <c r="Q37" i="1"/>
  <c r="M26" i="1"/>
  <c r="S39" i="1"/>
  <c r="S37" i="1"/>
  <c r="O26" i="1"/>
  <c r="E88" i="2" l="1"/>
  <c r="D88" i="2"/>
  <c r="M39" i="1"/>
  <c r="M37" i="1"/>
  <c r="I26" i="1"/>
  <c r="O37" i="1"/>
  <c r="O39" i="1"/>
  <c r="K26" i="1"/>
  <c r="Q40" i="1"/>
  <c r="Q67" i="1"/>
  <c r="Q90" i="1" s="1"/>
  <c r="AS71" i="1"/>
  <c r="AT70" i="1"/>
  <c r="S40" i="1"/>
  <c r="S67" i="1"/>
  <c r="S90" i="1" s="1"/>
  <c r="O40" i="1" l="1"/>
  <c r="O67" i="1"/>
  <c r="O90" i="1" s="1"/>
  <c r="AS70" i="1"/>
  <c r="I39" i="1"/>
  <c r="I37" i="1"/>
  <c r="F28" i="1"/>
  <c r="K39" i="1"/>
  <c r="K37" i="1"/>
  <c r="G26" i="1"/>
  <c r="AR71" i="1"/>
  <c r="M67" i="1"/>
  <c r="M90" i="1" s="1"/>
  <c r="M40" i="1"/>
  <c r="AR70" i="1" l="1"/>
  <c r="K40" i="1"/>
  <c r="K67" i="1"/>
  <c r="K90" i="1" s="1"/>
  <c r="G39" i="1"/>
  <c r="G37" i="1"/>
  <c r="E28" i="1"/>
  <c r="I40" i="1"/>
  <c r="I67" i="1"/>
  <c r="I90" i="1" s="1"/>
  <c r="AQ71" i="1"/>
  <c r="AL67" i="1" l="1"/>
  <c r="AH67" i="1"/>
  <c r="AD67" i="1"/>
  <c r="Z67" i="1"/>
  <c r="V67" i="1"/>
  <c r="R67" i="1"/>
  <c r="N67" i="1"/>
  <c r="J67" i="1"/>
  <c r="AJ67" i="1"/>
  <c r="AF67" i="1"/>
  <c r="AB67" i="1"/>
  <c r="X67" i="1"/>
  <c r="T67" i="1"/>
  <c r="P67" i="1"/>
  <c r="L67" i="1"/>
  <c r="H67" i="1"/>
  <c r="G67" i="1"/>
  <c r="G90" i="1" s="1"/>
  <c r="F90" i="1" s="1"/>
  <c r="D91" i="1" s="1"/>
  <c r="G40" i="1"/>
  <c r="AQ70" i="1"/>
  <c r="E70" i="1" l="1"/>
  <c r="D70" i="1"/>
  <c r="C110" i="2" l="1"/>
</calcChain>
</file>

<file path=xl/comments1.xml><?xml version="1.0" encoding="utf-8"?>
<comments xmlns="http://schemas.openxmlformats.org/spreadsheetml/2006/main">
  <authors>
    <author>Author</author>
  </authors>
  <commentList>
    <comment ref="Q2" authorId="0">
      <text>
        <r>
          <rPr>
            <b/>
            <sz val="12"/>
            <color indexed="81"/>
            <rFont val="Tahoma"/>
            <family val="2"/>
          </rPr>
          <t>Average Production Weekly (APW) is the average weekly quantity of parts specified by KS to the supplier.  
The APW is the quantity of parts the supplier needs to be capable of producing to meet the planned long-term "Average" requirement of the supplier's KS customer plants.
Note: Plant weekly requirements vary</t>
        </r>
      </text>
    </comment>
    <comment ref="S2" authorId="0">
      <text>
        <r>
          <rPr>
            <b/>
            <sz val="12"/>
            <color indexed="81"/>
            <rFont val="Tahoma"/>
            <family val="2"/>
          </rPr>
          <t xml:space="preserve">Maximum Production Weekly (MPW) is the maximum weekly quantity of parts specified by KS to the supplier.  
The MPW is the quantity of parts the supplier needs to be capable of producing to meet the planned short-term (up to 90 days) "Peak" requirement of the supplier's KS customer plants.
</t>
        </r>
        <r>
          <rPr>
            <sz val="8"/>
            <color indexed="81"/>
            <rFont val="Tahoma"/>
            <family val="2"/>
          </rPr>
          <t xml:space="preserve">
</t>
        </r>
      </text>
    </comment>
    <comment ref="J6" authorId="0">
      <text>
        <r>
          <rPr>
            <b/>
            <sz val="11"/>
            <color indexed="81"/>
            <rFont val="Tahoma"/>
            <family val="2"/>
          </rPr>
          <t>Enter date in "dd-mmm-yyyy" format, e.g. 28-Jun-2014
"Date of Study"  is the date this CAR form was completed.</t>
        </r>
      </text>
    </comment>
    <comment ref="C18" authorId="0">
      <text>
        <r>
          <rPr>
            <b/>
            <sz val="12"/>
            <color indexed="81"/>
            <rFont val="Tahoma"/>
            <family val="2"/>
          </rPr>
          <t xml:space="preserve">Where there are 2 or more parts made in the same manufacturing process, an allocation of less than 100% per part is required in this row (F). 
For shared processes, Allocation % includes changeover time into this part number
Where allocation is less than 100% (2 or more parts per process), a Shared Loading Plan must be completed.
</t>
        </r>
      </text>
    </comment>
    <comment ref="G20" authorId="0">
      <text>
        <r>
          <rPr>
            <b/>
            <sz val="12"/>
            <color indexed="81"/>
            <rFont val="Tahoma"/>
            <family val="2"/>
          </rPr>
          <t>Per tool or machine</t>
        </r>
        <r>
          <rPr>
            <sz val="8"/>
            <color indexed="81"/>
            <rFont val="Tahoma"/>
            <family val="2"/>
          </rPr>
          <t xml:space="preserve">
</t>
        </r>
      </text>
    </comment>
    <comment ref="K20" authorId="0">
      <text>
        <r>
          <rPr>
            <b/>
            <sz val="12"/>
            <color indexed="81"/>
            <rFont val="Tahoma"/>
            <family val="2"/>
          </rPr>
          <t>Per tool or machine</t>
        </r>
        <r>
          <rPr>
            <sz val="8"/>
            <color indexed="81"/>
            <rFont val="Tahoma"/>
            <family val="2"/>
          </rPr>
          <t xml:space="preserve">
</t>
        </r>
      </text>
    </comment>
    <comment ref="O20" authorId="0">
      <text>
        <r>
          <rPr>
            <b/>
            <sz val="12"/>
            <color indexed="81"/>
            <rFont val="Tahoma"/>
            <family val="2"/>
          </rPr>
          <t>Per tool or machine</t>
        </r>
        <r>
          <rPr>
            <sz val="8"/>
            <color indexed="81"/>
            <rFont val="Tahoma"/>
            <family val="2"/>
          </rPr>
          <t xml:space="preserve">
</t>
        </r>
      </text>
    </comment>
    <comment ref="S20" authorId="0">
      <text>
        <r>
          <rPr>
            <b/>
            <sz val="12"/>
            <color indexed="81"/>
            <rFont val="Tahoma"/>
            <family val="2"/>
          </rPr>
          <t>Per tool or machine</t>
        </r>
        <r>
          <rPr>
            <sz val="8"/>
            <color indexed="81"/>
            <rFont val="Tahoma"/>
            <family val="2"/>
          </rPr>
          <t xml:space="preserve">
</t>
        </r>
      </text>
    </comment>
    <comment ref="W20" authorId="0">
      <text>
        <r>
          <rPr>
            <b/>
            <sz val="12"/>
            <color indexed="81"/>
            <rFont val="Tahoma"/>
            <family val="2"/>
          </rPr>
          <t>Per tool or machine</t>
        </r>
        <r>
          <rPr>
            <sz val="8"/>
            <color indexed="81"/>
            <rFont val="Tahoma"/>
            <family val="2"/>
          </rPr>
          <t xml:space="preserve">
</t>
        </r>
      </text>
    </comment>
    <comment ref="AA20" authorId="0">
      <text>
        <r>
          <rPr>
            <b/>
            <sz val="12"/>
            <color indexed="81"/>
            <rFont val="Tahoma"/>
            <family val="2"/>
          </rPr>
          <t>Per tool or machine</t>
        </r>
        <r>
          <rPr>
            <sz val="8"/>
            <color indexed="81"/>
            <rFont val="Tahoma"/>
            <family val="2"/>
          </rPr>
          <t xml:space="preserve">
</t>
        </r>
      </text>
    </comment>
    <comment ref="AE20" authorId="0">
      <text>
        <r>
          <rPr>
            <b/>
            <sz val="12"/>
            <color indexed="81"/>
            <rFont val="Tahoma"/>
            <family val="2"/>
          </rPr>
          <t>Per tool or machine</t>
        </r>
        <r>
          <rPr>
            <sz val="8"/>
            <color indexed="81"/>
            <rFont val="Tahoma"/>
            <family val="2"/>
          </rPr>
          <t xml:space="preserve">
</t>
        </r>
      </text>
    </comment>
    <comment ref="AI20" authorId="0">
      <text>
        <r>
          <rPr>
            <b/>
            <sz val="12"/>
            <color indexed="81"/>
            <rFont val="Tahoma"/>
            <family val="2"/>
          </rPr>
          <t>Per tool or machine</t>
        </r>
        <r>
          <rPr>
            <sz val="8"/>
            <color indexed="81"/>
            <rFont val="Tahoma"/>
            <family val="2"/>
          </rPr>
          <t xml:space="preserve">
</t>
        </r>
      </text>
    </comment>
    <comment ref="G21" authorId="0">
      <text>
        <r>
          <rPr>
            <b/>
            <sz val="12"/>
            <color indexed="81"/>
            <rFont val="Tahoma"/>
            <family val="2"/>
          </rPr>
          <t>Per tool or machine</t>
        </r>
      </text>
    </comment>
    <comment ref="K21" authorId="0">
      <text>
        <r>
          <rPr>
            <b/>
            <sz val="12"/>
            <color indexed="81"/>
            <rFont val="Tahoma"/>
            <family val="2"/>
          </rPr>
          <t>Per tool or machine</t>
        </r>
      </text>
    </comment>
    <comment ref="O21" authorId="0">
      <text>
        <r>
          <rPr>
            <b/>
            <sz val="12"/>
            <color indexed="81"/>
            <rFont val="Tahoma"/>
            <family val="2"/>
          </rPr>
          <t>Per tool or machine</t>
        </r>
      </text>
    </comment>
    <comment ref="S21" authorId="0">
      <text>
        <r>
          <rPr>
            <b/>
            <sz val="12"/>
            <color indexed="81"/>
            <rFont val="Tahoma"/>
            <family val="2"/>
          </rPr>
          <t>Per tool or machine</t>
        </r>
      </text>
    </comment>
    <comment ref="W21" authorId="0">
      <text>
        <r>
          <rPr>
            <b/>
            <sz val="12"/>
            <color indexed="81"/>
            <rFont val="Tahoma"/>
            <family val="2"/>
          </rPr>
          <t>Per tool or machine</t>
        </r>
      </text>
    </comment>
    <comment ref="AA21" authorId="0">
      <text>
        <r>
          <rPr>
            <b/>
            <sz val="12"/>
            <color indexed="81"/>
            <rFont val="Tahoma"/>
            <family val="2"/>
          </rPr>
          <t>Per tool or machine</t>
        </r>
      </text>
    </comment>
    <comment ref="AE21" authorId="0">
      <text>
        <r>
          <rPr>
            <b/>
            <sz val="12"/>
            <color indexed="81"/>
            <rFont val="Tahoma"/>
            <family val="2"/>
          </rPr>
          <t>Per tool or machine</t>
        </r>
      </text>
    </comment>
    <comment ref="AI21" authorId="0">
      <text>
        <r>
          <rPr>
            <b/>
            <sz val="12"/>
            <color indexed="81"/>
            <rFont val="Tahoma"/>
            <family val="2"/>
          </rPr>
          <t>Per tool or machine</t>
        </r>
      </text>
    </comment>
    <comment ref="G26" authorId="0">
      <text>
        <r>
          <rPr>
            <b/>
            <sz val="9"/>
            <color indexed="81"/>
            <rFont val="Tahoma"/>
            <family val="2"/>
          </rPr>
          <t>Material or components required for Process 2 equals Process 2 Required Good Parts per Week divided by (100% minus Process 2 scrap rate)</t>
        </r>
      </text>
    </comment>
    <comment ref="I26" authorId="0">
      <text>
        <r>
          <rPr>
            <b/>
            <sz val="9"/>
            <color indexed="81"/>
            <rFont val="Tahoma"/>
            <family val="2"/>
          </rPr>
          <t>Material or components required for Process 2 equals Process 2 Required Good Parts per Week divided by (100% minus Process 2 scrap rate)</t>
        </r>
      </text>
    </comment>
    <comment ref="K26" authorId="0">
      <text>
        <r>
          <rPr>
            <b/>
            <sz val="9"/>
            <color indexed="81"/>
            <rFont val="Tahoma"/>
            <family val="2"/>
          </rPr>
          <t>Material or components required for Process 3 equals Process 3 Required Good Parts per Week divided by (100% minus Process 3 scrap rate)</t>
        </r>
      </text>
    </comment>
    <comment ref="M26" authorId="0">
      <text>
        <r>
          <rPr>
            <b/>
            <sz val="9"/>
            <color indexed="81"/>
            <rFont val="Tahoma"/>
            <family val="2"/>
          </rPr>
          <t>Material or components required for Process 3 equals Process 3 Required Good Parts per Week divided by (100% minus Process 3 scrap rate)</t>
        </r>
      </text>
    </comment>
    <comment ref="O26" authorId="0">
      <text>
        <r>
          <rPr>
            <b/>
            <sz val="9"/>
            <color indexed="81"/>
            <rFont val="Tahoma"/>
            <family val="2"/>
          </rPr>
          <t>Material or components required for Process 4 equals Process 4 Required Good Parts per Week divided by (100% minus Process 4 scrap rate)</t>
        </r>
      </text>
    </comment>
    <comment ref="Q26" authorId="0">
      <text>
        <r>
          <rPr>
            <b/>
            <sz val="9"/>
            <color indexed="81"/>
            <rFont val="Tahoma"/>
            <family val="2"/>
          </rPr>
          <t>Material or components required for Process 4 equals Process 4 Required Good Parts per Week divided by (100% minus Process 4 scrap rate)</t>
        </r>
      </text>
    </comment>
    <comment ref="S26" authorId="0">
      <text>
        <r>
          <rPr>
            <b/>
            <sz val="9"/>
            <color indexed="81"/>
            <rFont val="Tahoma"/>
            <family val="2"/>
          </rPr>
          <t>Material or components required for Process 5 equals Process 5 Required Good Parts per Week divided by (100% minus Process 5 scrap rate)</t>
        </r>
      </text>
    </comment>
    <comment ref="U26" authorId="0">
      <text>
        <r>
          <rPr>
            <b/>
            <sz val="9"/>
            <color indexed="81"/>
            <rFont val="Tahoma"/>
            <family val="2"/>
          </rPr>
          <t>Material or components required for Process 5 equals Process 5 Required Good Parts per Week divided by (100% minus Process 5 scrap rate)</t>
        </r>
      </text>
    </comment>
    <comment ref="W26" authorId="0">
      <text>
        <r>
          <rPr>
            <b/>
            <sz val="9"/>
            <color indexed="81"/>
            <rFont val="Tahoma"/>
            <family val="2"/>
          </rPr>
          <t>Material or components required for Process 6 equals Process 6 Required Good Parts per Week divided by (100% minus Process 6 scrap rate)</t>
        </r>
      </text>
    </comment>
    <comment ref="Y26" authorId="0">
      <text>
        <r>
          <rPr>
            <b/>
            <sz val="9"/>
            <color indexed="81"/>
            <rFont val="Tahoma"/>
            <family val="2"/>
          </rPr>
          <t>Material or components required for Process 6 equals Process 6 Required Good Parts per Week divided by (100% minus Process 6 scrap rate)</t>
        </r>
      </text>
    </comment>
    <comment ref="AA26" authorId="0">
      <text>
        <r>
          <rPr>
            <b/>
            <sz val="9"/>
            <color indexed="81"/>
            <rFont val="Tahoma"/>
            <family val="2"/>
          </rPr>
          <t>Material or components required for Process 7 equals Process 7 Required Good Parts per Week divided by (100% minus Process 7 scrap rate)</t>
        </r>
      </text>
    </comment>
    <comment ref="AC26" authorId="0">
      <text>
        <r>
          <rPr>
            <b/>
            <sz val="9"/>
            <color indexed="81"/>
            <rFont val="Tahoma"/>
            <family val="2"/>
          </rPr>
          <t>Material or components required for Process 7 equals Process 7 Required Good Parts per Week divided by (100% minus Process 7 scrap rate)</t>
        </r>
      </text>
    </comment>
    <comment ref="AE26" authorId="0">
      <text>
        <r>
          <rPr>
            <b/>
            <sz val="9"/>
            <color indexed="81"/>
            <rFont val="Tahoma"/>
            <family val="2"/>
          </rPr>
          <t>Material or components required for Process 8 equals Process 8 Required Good Parts per Week divided by (100% minus Process 8 scrap rate)</t>
        </r>
      </text>
    </comment>
    <comment ref="AG26" authorId="0">
      <text>
        <r>
          <rPr>
            <b/>
            <sz val="9"/>
            <color indexed="81"/>
            <rFont val="Tahoma"/>
            <family val="2"/>
          </rPr>
          <t>Material or components required for Process 8 equals Process 8 Required Good Parts per Week divided by (100% minus Process 8 scrap rate)</t>
        </r>
      </text>
    </comment>
    <comment ref="AI26" authorId="0">
      <text>
        <r>
          <rPr>
            <b/>
            <sz val="9"/>
            <color indexed="81"/>
            <rFont val="Tahoma"/>
            <family val="2"/>
          </rPr>
          <t>Material or components required for Process 8 equals Process 8 Required Good Parts per Week divided by (100% minus Process 8 scrap rate)</t>
        </r>
      </text>
    </comment>
    <comment ref="AK26" authorId="0">
      <text>
        <r>
          <rPr>
            <b/>
            <sz val="9"/>
            <color indexed="81"/>
            <rFont val="Tahoma"/>
            <family val="2"/>
          </rPr>
          <t>Material or components required for Process 8 equals Process 8 Required Good Parts per Week divided by (100% minus Process 8 scrap rate)</t>
        </r>
      </text>
    </comment>
    <comment ref="E28" authorId="0">
      <text>
        <r>
          <rPr>
            <b/>
            <sz val="9"/>
            <color indexed="81"/>
            <rFont val="Tahoma"/>
            <family val="2"/>
          </rPr>
          <t>Material or components required for Process 1 equals Process 1 Required Good Parts per Week divided by (100% minus Process 1 scrap rate)</t>
        </r>
      </text>
    </comment>
    <comment ref="F28" authorId="0">
      <text>
        <r>
          <rPr>
            <b/>
            <sz val="9"/>
            <color indexed="81"/>
            <rFont val="Tahoma"/>
            <family val="2"/>
          </rPr>
          <t>Material or components required for Process 1 equals Process 1 Required Good Parts per Week divided by (100% minus Process 1 scrap rate)</t>
        </r>
      </text>
    </comment>
    <comment ref="C32" authorId="0">
      <text>
        <r>
          <rPr>
            <b/>
            <sz val="12"/>
            <color indexed="81"/>
            <rFont val="Tahoma"/>
            <family val="2"/>
          </rPr>
          <t>For processes with multiple operations, use constraint.</t>
        </r>
        <r>
          <rPr>
            <sz val="8"/>
            <color indexed="81"/>
            <rFont val="Tahoma"/>
            <family val="2"/>
          </rPr>
          <t xml:space="preserve">
</t>
        </r>
      </text>
    </comment>
    <comment ref="C36" authorId="0">
      <text>
        <r>
          <rPr>
            <b/>
            <sz val="12"/>
            <color indexed="81"/>
            <rFont val="Tahoma"/>
            <family val="2"/>
          </rPr>
          <t>Assumes no unplanned breakdowns, no changeovers, and maintenance is done outside of planned production time.</t>
        </r>
        <r>
          <rPr>
            <sz val="8"/>
            <color indexed="81"/>
            <rFont val="Tahoma"/>
            <family val="2"/>
          </rPr>
          <t xml:space="preserve">
</t>
        </r>
      </text>
    </comment>
    <comment ref="G39" authorId="0">
      <text>
        <r>
          <rPr>
            <b/>
            <sz val="12"/>
            <color indexed="81"/>
            <rFont val="Tahoma"/>
            <family val="2"/>
          </rPr>
          <t>If NO, 
Req'd Good Parts + Scrap + Rework + Parts lost to Changeover &gt; Max Possible Parts</t>
        </r>
      </text>
    </comment>
    <comment ref="I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K39" authorId="0">
      <text>
        <r>
          <rPr>
            <b/>
            <sz val="12"/>
            <color indexed="81"/>
            <rFont val="Tahoma"/>
            <family val="2"/>
          </rPr>
          <t>If NO, 
Req'd Good Parts + Scrap + Rework + Parts lost to Changeover &gt; Max Possible Parts</t>
        </r>
      </text>
    </comment>
    <comment ref="M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O39" authorId="0">
      <text>
        <r>
          <rPr>
            <b/>
            <sz val="12"/>
            <color indexed="81"/>
            <rFont val="Tahoma"/>
            <family val="2"/>
          </rPr>
          <t>If NO, 
Req'd Good Parts + Scrap + Rework + Parts lost to Changeover &gt; Max Possible Parts</t>
        </r>
      </text>
    </comment>
    <comment ref="Q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S39" authorId="0">
      <text>
        <r>
          <rPr>
            <b/>
            <sz val="12"/>
            <color indexed="81"/>
            <rFont val="Tahoma"/>
            <family val="2"/>
          </rPr>
          <t>If NO, 
Req'd Good Parts + Scrap + Rework + Parts lost to Changeover &gt; Max Possible Parts</t>
        </r>
      </text>
    </comment>
    <comment ref="U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W39" authorId="0">
      <text>
        <r>
          <rPr>
            <b/>
            <sz val="12"/>
            <color indexed="81"/>
            <rFont val="Tahoma"/>
            <family val="2"/>
          </rPr>
          <t>If NO, 
Req'd Good Parts + Scrap + Rework + Parts lost to Changeover &gt; Max Possible Parts</t>
        </r>
      </text>
    </comment>
    <comment ref="Y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AA39" authorId="0">
      <text>
        <r>
          <rPr>
            <b/>
            <sz val="12"/>
            <color indexed="81"/>
            <rFont val="Tahoma"/>
            <family val="2"/>
          </rPr>
          <t>If NO, 
Req'd Good Parts + Scrap + Rework + Parts lost to Changeover &gt; Max Possible Parts</t>
        </r>
      </text>
    </comment>
    <comment ref="AC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AE39" authorId="0">
      <text>
        <r>
          <rPr>
            <b/>
            <sz val="12"/>
            <color indexed="81"/>
            <rFont val="Tahoma"/>
            <family val="2"/>
          </rPr>
          <t>If NO, 
Req'd Good Parts + Scrap + Rework + Parts lost to Changeover &gt; Max Possible Parts</t>
        </r>
      </text>
    </comment>
    <comment ref="AG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AI39" authorId="0">
      <text>
        <r>
          <rPr>
            <b/>
            <sz val="12"/>
            <color indexed="81"/>
            <rFont val="Tahoma"/>
            <family val="2"/>
          </rPr>
          <t>If NO, 
Req'd Good Parts + Scrap + Rework + Parts lost to Changeover &gt; Max Possible Parts</t>
        </r>
      </text>
    </comment>
    <comment ref="AK39" authorId="0">
      <text>
        <r>
          <rPr>
            <b/>
            <sz val="12"/>
            <color indexed="81"/>
            <rFont val="Tahoma"/>
            <family val="2"/>
          </rPr>
          <t>If NO, 
Req'd Good Parts + Scrap + Rework + Parts lost to Changeover &gt; Max Possible Parts</t>
        </r>
        <r>
          <rPr>
            <sz val="8"/>
            <color indexed="81"/>
            <rFont val="Tahoma"/>
            <family val="2"/>
          </rPr>
          <t xml:space="preserve">
</t>
        </r>
      </text>
    </comment>
    <comment ref="C45" authorId="0">
      <text>
        <r>
          <rPr>
            <b/>
            <sz val="12"/>
            <color indexed="81"/>
            <rFont val="Tahoma"/>
            <family val="2"/>
          </rPr>
          <t>Where allocation is less than 100%, a Shared  Loading Plan must be completed.</t>
        </r>
      </text>
    </comment>
    <comment ref="G55" authorId="0">
      <text>
        <r>
          <rPr>
            <b/>
            <sz val="12"/>
            <color indexed="81"/>
            <rFont val="Tahoma"/>
            <family val="2"/>
          </rPr>
          <t>For shared process OEE calculation, Net Available Time must include changeovers</t>
        </r>
      </text>
    </comment>
    <comment ref="K55" authorId="0">
      <text>
        <r>
          <rPr>
            <b/>
            <sz val="12"/>
            <color indexed="81"/>
            <rFont val="Tahoma"/>
            <family val="2"/>
          </rPr>
          <t>For shared process OEE calculation, Net Available Time must include changeovers</t>
        </r>
      </text>
    </comment>
    <comment ref="O55" authorId="0">
      <text>
        <r>
          <rPr>
            <b/>
            <sz val="12"/>
            <color indexed="81"/>
            <rFont val="Tahoma"/>
            <family val="2"/>
          </rPr>
          <t>For shared process OEE calculation, Net Available Time must include changeovers</t>
        </r>
      </text>
    </comment>
    <comment ref="S55" authorId="0">
      <text>
        <r>
          <rPr>
            <b/>
            <sz val="12"/>
            <color indexed="81"/>
            <rFont val="Tahoma"/>
            <family val="2"/>
          </rPr>
          <t>For shared process OEE calculation, Net Available Time must include changeovers</t>
        </r>
      </text>
    </comment>
    <comment ref="W55" authorId="0">
      <text>
        <r>
          <rPr>
            <b/>
            <sz val="12"/>
            <color indexed="81"/>
            <rFont val="Tahoma"/>
            <family val="2"/>
          </rPr>
          <t>For shared process OEE calculation, Net Available Time must include changeovers</t>
        </r>
      </text>
    </comment>
    <comment ref="AA55" authorId="0">
      <text>
        <r>
          <rPr>
            <b/>
            <sz val="12"/>
            <color indexed="81"/>
            <rFont val="Tahoma"/>
            <family val="2"/>
          </rPr>
          <t>For shared process OEE calculation, Net Available Time must include changeovers</t>
        </r>
      </text>
    </comment>
    <comment ref="AE55" authorId="0">
      <text>
        <r>
          <rPr>
            <b/>
            <sz val="12"/>
            <color indexed="81"/>
            <rFont val="Tahoma"/>
            <family val="2"/>
          </rPr>
          <t>For shared process OEE calculation, Net Available Time must include changeovers</t>
        </r>
      </text>
    </comment>
    <comment ref="AI55" authorId="0">
      <text>
        <r>
          <rPr>
            <b/>
            <sz val="12"/>
            <color indexed="81"/>
            <rFont val="Tahoma"/>
            <family val="2"/>
          </rPr>
          <t>For shared process OEE calculation, Net Available Time must include changeovers</t>
        </r>
      </text>
    </comment>
    <comment ref="B61" authorId="0">
      <text>
        <r>
          <rPr>
            <b/>
            <sz val="12"/>
            <color indexed="81"/>
            <rFont val="Tahoma"/>
            <family val="2"/>
          </rPr>
          <t>Used to independently evaluate the specific process' potential for producing good parts.  This part estimate does not take into account a blocked condition from a downstream process nor a starved condition from an upstream process.  This part estimate assumes an unlimited supply of parts entering the process and is simply based on the specific process' Demonstrated OEE.  This value does not represent the Overall Process Predicted Good Parts / Week.  For that value, refer to the summary section at the bottom of this tab.</t>
        </r>
      </text>
    </comment>
    <comment ref="B70" authorId="0">
      <text>
        <r>
          <rPr>
            <b/>
            <sz val="12"/>
            <color indexed="81"/>
            <rFont val="Tahoma"/>
            <family val="2"/>
          </rPr>
          <t>These Predicted Good Part / Week APW and MPW values are recorded as PPC (Purchased Part Capacity) in the Ford capacity systems GCP (Vehicle) and MCPV (Powertrain).  
If any OEE &gt; 100% in this report, the analysis must be corrected prior to entering the PPC values into the Ford system.  Contact your STA engineer for assistance.
Note: Estimated to be the lowest value in row B5 reduced by planned scrap losses (row H) of successive operations.
Note 2: The APPC/MPPC values are calculated using the planned scrap rate, not the demonstrated scrap rate; and if the actual scrap / rework rates are higher than the planned rates there is further risk to the capacity.</t>
        </r>
      </text>
    </comment>
  </commentList>
</comments>
</file>

<file path=xl/comments2.xml><?xml version="1.0" encoding="utf-8"?>
<comments xmlns="http://schemas.openxmlformats.org/spreadsheetml/2006/main">
  <authors>
    <author>Author</author>
  </authors>
  <commentList>
    <comment ref="Q2" authorId="0">
      <text>
        <r>
          <rPr>
            <b/>
            <sz val="12"/>
            <color indexed="81"/>
            <rFont val="Tahoma"/>
            <family val="2"/>
          </rPr>
          <t>Average Production Weekly (APW) is the average weekly quantity of parts specified by KS to the supplier.  
The APW is the quantity of parts the supplier needs to be capable of producing to meet the planned long-term "Average" requirement of the supplier's KS customer plants.
Note: Plant weekly requirements vary.</t>
        </r>
      </text>
    </comment>
    <comment ref="S2" authorId="0">
      <text>
        <r>
          <rPr>
            <b/>
            <sz val="12"/>
            <color indexed="81"/>
            <rFont val="Tahoma"/>
            <family val="2"/>
          </rPr>
          <t xml:space="preserve">Maximum Production Weekly (MPW) is the maximum weekly quantity of parts specified by KS to the supplier.  
The MPW is the quantity of parts the supplier needs to be capable of producing to meet the planned short-term (up to 90 days) "Peak" requirement of the supplier's KS customer plants.
</t>
        </r>
        <r>
          <rPr>
            <sz val="8"/>
            <color indexed="81"/>
            <rFont val="Tahoma"/>
            <family val="2"/>
          </rPr>
          <t xml:space="preserve">
</t>
        </r>
      </text>
    </comment>
    <comment ref="J6" authorId="0">
      <text>
        <r>
          <rPr>
            <b/>
            <sz val="11"/>
            <color indexed="81"/>
            <rFont val="Tahoma"/>
            <family val="2"/>
          </rPr>
          <t>Enter date in "dd-mmm-yyyy" format, e.g. 28-Jun-2014
"Date of Study"  is the date this CAR form was completed.</t>
        </r>
      </text>
    </comment>
    <comment ref="C18" authorId="0">
      <text>
        <r>
          <rPr>
            <b/>
            <sz val="12"/>
            <color indexed="81"/>
            <rFont val="Tahoma"/>
            <family val="2"/>
          </rPr>
          <t xml:space="preserve">Where there are 2 or more parts made in the same manufacturing process, an allocation of less than 100% per part is required in this row (F). 
For shared processes, Allocation % includes changeover time into this part number
Where allocation is less than 100% (2 or more parts per process), a Shared Loading Plan must be completed.
</t>
        </r>
      </text>
    </comment>
    <comment ref="G20" authorId="0">
      <text>
        <r>
          <rPr>
            <b/>
            <sz val="12"/>
            <color indexed="81"/>
            <rFont val="Tahoma"/>
            <family val="2"/>
          </rPr>
          <t>Per tool or machine</t>
        </r>
        <r>
          <rPr>
            <sz val="8"/>
            <color indexed="81"/>
            <rFont val="Tahoma"/>
            <family val="2"/>
          </rPr>
          <t xml:space="preserve">
</t>
        </r>
      </text>
    </comment>
    <comment ref="K20" authorId="0">
      <text>
        <r>
          <rPr>
            <b/>
            <sz val="12"/>
            <color indexed="81"/>
            <rFont val="Tahoma"/>
            <family val="2"/>
          </rPr>
          <t>Per tool or machine</t>
        </r>
        <r>
          <rPr>
            <sz val="8"/>
            <color indexed="81"/>
            <rFont val="Tahoma"/>
            <family val="2"/>
          </rPr>
          <t xml:space="preserve">
</t>
        </r>
      </text>
    </comment>
    <comment ref="O20" authorId="0">
      <text>
        <r>
          <rPr>
            <b/>
            <sz val="12"/>
            <color indexed="81"/>
            <rFont val="Tahoma"/>
            <family val="2"/>
          </rPr>
          <t>Per tool or machine</t>
        </r>
        <r>
          <rPr>
            <sz val="8"/>
            <color indexed="81"/>
            <rFont val="Tahoma"/>
            <family val="2"/>
          </rPr>
          <t xml:space="preserve">
</t>
        </r>
      </text>
    </comment>
    <comment ref="S20" authorId="0">
      <text>
        <r>
          <rPr>
            <b/>
            <sz val="12"/>
            <color indexed="81"/>
            <rFont val="Tahoma"/>
            <family val="2"/>
          </rPr>
          <t>Per tool or machine</t>
        </r>
        <r>
          <rPr>
            <sz val="8"/>
            <color indexed="81"/>
            <rFont val="Tahoma"/>
            <family val="2"/>
          </rPr>
          <t xml:space="preserve">
</t>
        </r>
      </text>
    </comment>
    <comment ref="W20" authorId="0">
      <text>
        <r>
          <rPr>
            <b/>
            <sz val="12"/>
            <color indexed="81"/>
            <rFont val="Tahoma"/>
            <family val="2"/>
          </rPr>
          <t>Per tool or machine</t>
        </r>
        <r>
          <rPr>
            <sz val="8"/>
            <color indexed="81"/>
            <rFont val="Tahoma"/>
            <family val="2"/>
          </rPr>
          <t xml:space="preserve">
</t>
        </r>
      </text>
    </comment>
    <comment ref="AA20" authorId="0">
      <text>
        <r>
          <rPr>
            <b/>
            <sz val="12"/>
            <color indexed="81"/>
            <rFont val="Tahoma"/>
            <family val="2"/>
          </rPr>
          <t>Per tool or machine</t>
        </r>
        <r>
          <rPr>
            <sz val="8"/>
            <color indexed="81"/>
            <rFont val="Tahoma"/>
            <family val="2"/>
          </rPr>
          <t xml:space="preserve">
</t>
        </r>
      </text>
    </comment>
    <comment ref="AE20" authorId="0">
      <text>
        <r>
          <rPr>
            <b/>
            <sz val="12"/>
            <color indexed="81"/>
            <rFont val="Tahoma"/>
            <family val="2"/>
          </rPr>
          <t>Per tool or machine</t>
        </r>
        <r>
          <rPr>
            <sz val="8"/>
            <color indexed="81"/>
            <rFont val="Tahoma"/>
            <family val="2"/>
          </rPr>
          <t xml:space="preserve">
</t>
        </r>
      </text>
    </comment>
    <comment ref="AI20" authorId="0">
      <text>
        <r>
          <rPr>
            <b/>
            <sz val="12"/>
            <color indexed="81"/>
            <rFont val="Tahoma"/>
            <family val="2"/>
          </rPr>
          <t>Per tool or machine</t>
        </r>
        <r>
          <rPr>
            <sz val="8"/>
            <color indexed="81"/>
            <rFont val="Tahoma"/>
            <family val="2"/>
          </rPr>
          <t xml:space="preserve">
</t>
        </r>
      </text>
    </comment>
    <comment ref="G21" authorId="0">
      <text>
        <r>
          <rPr>
            <b/>
            <sz val="12"/>
            <color indexed="81"/>
            <rFont val="Tahoma"/>
            <family val="2"/>
          </rPr>
          <t>Per tool or machine</t>
        </r>
      </text>
    </comment>
    <comment ref="K21" authorId="0">
      <text>
        <r>
          <rPr>
            <b/>
            <sz val="12"/>
            <color indexed="81"/>
            <rFont val="Tahoma"/>
            <family val="2"/>
          </rPr>
          <t>Per tool or machine</t>
        </r>
      </text>
    </comment>
    <comment ref="O21" authorId="0">
      <text>
        <r>
          <rPr>
            <b/>
            <sz val="12"/>
            <color indexed="81"/>
            <rFont val="Tahoma"/>
            <family val="2"/>
          </rPr>
          <t>Per tool or machine</t>
        </r>
      </text>
    </comment>
    <comment ref="S21" authorId="0">
      <text>
        <r>
          <rPr>
            <b/>
            <sz val="12"/>
            <color indexed="81"/>
            <rFont val="Tahoma"/>
            <family val="2"/>
          </rPr>
          <t>Per tool or machine</t>
        </r>
      </text>
    </comment>
    <comment ref="W21" authorId="0">
      <text>
        <r>
          <rPr>
            <b/>
            <sz val="12"/>
            <color indexed="81"/>
            <rFont val="Tahoma"/>
            <family val="2"/>
          </rPr>
          <t>Per tool or machine</t>
        </r>
      </text>
    </comment>
    <comment ref="AA21" authorId="0">
      <text>
        <r>
          <rPr>
            <b/>
            <sz val="12"/>
            <color indexed="81"/>
            <rFont val="Tahoma"/>
            <family val="2"/>
          </rPr>
          <t>Per tool or machine</t>
        </r>
      </text>
    </comment>
    <comment ref="AE21" authorId="0">
      <text>
        <r>
          <rPr>
            <b/>
            <sz val="12"/>
            <color indexed="81"/>
            <rFont val="Tahoma"/>
            <family val="2"/>
          </rPr>
          <t>Per tool or machine</t>
        </r>
      </text>
    </comment>
    <comment ref="AI21" authorId="0">
      <text>
        <r>
          <rPr>
            <b/>
            <sz val="12"/>
            <color indexed="81"/>
            <rFont val="Tahoma"/>
            <family val="2"/>
          </rPr>
          <t>Per tool or machine</t>
        </r>
      </text>
    </comment>
    <comment ref="G26" authorId="0">
      <text>
        <r>
          <rPr>
            <b/>
            <sz val="9"/>
            <color indexed="81"/>
            <rFont val="Tahoma"/>
            <family val="2"/>
          </rPr>
          <t>Material or components required for Process 2 equals Process 2 Required Good Parts per Week divided by (100% minus Process 2 scrap rate)</t>
        </r>
      </text>
    </comment>
    <comment ref="I26" authorId="0">
      <text>
        <r>
          <rPr>
            <b/>
            <sz val="9"/>
            <color indexed="81"/>
            <rFont val="Tahoma"/>
            <family val="2"/>
          </rPr>
          <t>Material or components required for Process 2 equals Process 2 Required Good Parts per Week divided by (100% minus Process 2 scrap rate)</t>
        </r>
      </text>
    </comment>
    <comment ref="K26" authorId="0">
      <text>
        <r>
          <rPr>
            <b/>
            <sz val="9"/>
            <color indexed="81"/>
            <rFont val="Tahoma"/>
            <family val="2"/>
          </rPr>
          <t>Material or components required for Process 3 equals Process 3 Required Good Parts per Week divided by (100% minus Process 3 scrap rate)</t>
        </r>
      </text>
    </comment>
    <comment ref="M26" authorId="0">
      <text>
        <r>
          <rPr>
            <b/>
            <sz val="9"/>
            <color indexed="81"/>
            <rFont val="Tahoma"/>
            <family val="2"/>
          </rPr>
          <t>Material or components required for Process 3 equals Process 3 Required Good Parts per Week divided by (100% minus Process 3 scrap rate)</t>
        </r>
      </text>
    </comment>
    <comment ref="O26" authorId="0">
      <text>
        <r>
          <rPr>
            <b/>
            <sz val="9"/>
            <color indexed="81"/>
            <rFont val="Tahoma"/>
            <family val="2"/>
          </rPr>
          <t>Material or components required for Process 4 equals Process 4 Required Good Parts per Week divided by (100% minus Process 4 scrap rate)</t>
        </r>
      </text>
    </comment>
    <comment ref="Q26" authorId="0">
      <text>
        <r>
          <rPr>
            <b/>
            <sz val="9"/>
            <color indexed="81"/>
            <rFont val="Tahoma"/>
            <family val="2"/>
          </rPr>
          <t>Material or components required for Process 4 equals Process 4 Required Good Parts per Week divided by (100% minus Process 4 scrap rate)</t>
        </r>
      </text>
    </comment>
    <comment ref="S26" authorId="0">
      <text>
        <r>
          <rPr>
            <b/>
            <sz val="9"/>
            <color indexed="81"/>
            <rFont val="Tahoma"/>
            <family val="2"/>
          </rPr>
          <t>Material or components required for Process 5 equals Process 5 Required Good Parts per Week divided by (100% minus Process 5 scrap rate)</t>
        </r>
      </text>
    </comment>
    <comment ref="U26" authorId="0">
      <text>
        <r>
          <rPr>
            <b/>
            <sz val="9"/>
            <color indexed="81"/>
            <rFont val="Tahoma"/>
            <family val="2"/>
          </rPr>
          <t>Material or components required for Process 5 equals Process 5 Required Good Parts per Week divided by (100% minus Process 5 scrap rate)</t>
        </r>
      </text>
    </comment>
    <comment ref="W26" authorId="0">
      <text>
        <r>
          <rPr>
            <b/>
            <sz val="9"/>
            <color indexed="81"/>
            <rFont val="Tahoma"/>
            <family val="2"/>
          </rPr>
          <t>Material or components required for Process 6 equals Process 6 Required Good Parts per Week divided by (100% minus Process 6 scrap rate)</t>
        </r>
      </text>
    </comment>
    <comment ref="Y26" authorId="0">
      <text>
        <r>
          <rPr>
            <b/>
            <sz val="9"/>
            <color indexed="81"/>
            <rFont val="Tahoma"/>
            <family val="2"/>
          </rPr>
          <t>Material or components required for Process 6 equals Process 6 Required Good Parts per Week divided by (100% minus Process 6 scrap rate)</t>
        </r>
      </text>
    </comment>
    <comment ref="AA26" authorId="0">
      <text>
        <r>
          <rPr>
            <b/>
            <sz val="9"/>
            <color indexed="81"/>
            <rFont val="Tahoma"/>
            <family val="2"/>
          </rPr>
          <t>Material or components required for Process 7 equals Process 7 Required Good Parts per Week divided by (100% minus Process 7 scrap rate)</t>
        </r>
      </text>
    </comment>
    <comment ref="AC26" authorId="0">
      <text>
        <r>
          <rPr>
            <b/>
            <sz val="9"/>
            <color indexed="81"/>
            <rFont val="Tahoma"/>
            <family val="2"/>
          </rPr>
          <t>Material or components required for Process 7 equals Process 7 Required Good Parts per Week divided by (100% minus Process 7 scrap rate)</t>
        </r>
      </text>
    </comment>
    <comment ref="AE26" authorId="0">
      <text>
        <r>
          <rPr>
            <b/>
            <sz val="9"/>
            <color indexed="81"/>
            <rFont val="Tahoma"/>
            <family val="2"/>
          </rPr>
          <t>Material or components required for Process 8 equals Process 8 Required Good Parts per Week divided by (100% minus Process 8 scrap rate)</t>
        </r>
      </text>
    </comment>
    <comment ref="AG26" authorId="0">
      <text>
        <r>
          <rPr>
            <b/>
            <sz val="9"/>
            <color indexed="81"/>
            <rFont val="Tahoma"/>
            <family val="2"/>
          </rPr>
          <t>Material or components required for Process 8 equals Process 8 Required Good Parts per Week divided by (100% minus Process 8 scrap rate)</t>
        </r>
      </text>
    </comment>
    <comment ref="AI26" authorId="0">
      <text>
        <r>
          <rPr>
            <b/>
            <sz val="9"/>
            <color indexed="81"/>
            <rFont val="Tahoma"/>
            <family val="2"/>
          </rPr>
          <t>Material or components required for Process 8 equals Process 8 Required Good Parts per Week divided by (100% minus Process 8 scrap rate)</t>
        </r>
      </text>
    </comment>
    <comment ref="AK26" authorId="0">
      <text>
        <r>
          <rPr>
            <b/>
            <sz val="9"/>
            <color indexed="81"/>
            <rFont val="Tahoma"/>
            <family val="2"/>
          </rPr>
          <t>Material or components required for Process 8 equals Process 8 Required Good Parts per Week divided by (100% minus Process 8 scrap rate)</t>
        </r>
      </text>
    </comment>
    <comment ref="E28" authorId="0">
      <text>
        <r>
          <rPr>
            <b/>
            <sz val="9"/>
            <color indexed="81"/>
            <rFont val="Tahoma"/>
            <family val="2"/>
          </rPr>
          <t>Material or components required for Process 1 equals Process 1 Required Good Parts per Week divided by (100% minus Process 1 scrap rate)</t>
        </r>
      </text>
    </comment>
    <comment ref="F28" authorId="0">
      <text>
        <r>
          <rPr>
            <b/>
            <sz val="9"/>
            <color indexed="81"/>
            <rFont val="Tahoma"/>
            <family val="2"/>
          </rPr>
          <t>Material or components required for Process 1 equals Process 1 Required Good Parts per Week divided by (100% minus Process 1 scrap rate)</t>
        </r>
      </text>
    </comment>
    <comment ref="C32" authorId="0">
      <text>
        <r>
          <rPr>
            <b/>
            <sz val="12"/>
            <color indexed="81"/>
            <rFont val="Tahoma"/>
            <family val="2"/>
          </rPr>
          <t>For processes with multiple operations, use constraint.</t>
        </r>
        <r>
          <rPr>
            <sz val="8"/>
            <color indexed="81"/>
            <rFont val="Tahoma"/>
            <family val="2"/>
          </rPr>
          <t xml:space="preserve">
</t>
        </r>
      </text>
    </comment>
    <comment ref="C36" authorId="0">
      <text>
        <r>
          <rPr>
            <b/>
            <sz val="12"/>
            <color indexed="81"/>
            <rFont val="Tahoma"/>
            <family val="2"/>
          </rPr>
          <t>Assumes no unplanned breakdowns, no changeovers, and maintenance is done outside of planned production time.</t>
        </r>
        <r>
          <rPr>
            <sz val="8"/>
            <color indexed="81"/>
            <rFont val="Tahoma"/>
            <family val="2"/>
          </rPr>
          <t xml:space="preserve">
</t>
        </r>
      </text>
    </comment>
    <comment ref="G39" authorId="0">
      <text>
        <r>
          <rPr>
            <b/>
            <sz val="12"/>
            <color indexed="81"/>
            <rFont val="Tahoma"/>
            <family val="2"/>
          </rPr>
          <t>If NO, 
Req'd Good Parts + Scrap + Rework + Parts lost to Changeover &gt; Max Possible Parts</t>
        </r>
      </text>
    </comment>
    <comment ref="I39" authorId="0">
      <text>
        <r>
          <rPr>
            <b/>
            <sz val="12"/>
            <color indexed="81"/>
            <rFont val="Tahoma"/>
            <family val="2"/>
          </rPr>
          <t>If NO, 
Req'd Good Parts + Scrap + Rework + Parts lost to Changeover &gt; Max Possible Parts</t>
        </r>
      </text>
    </comment>
    <comment ref="K39" authorId="0">
      <text>
        <r>
          <rPr>
            <b/>
            <sz val="12"/>
            <color indexed="81"/>
            <rFont val="Tahoma"/>
            <family val="2"/>
          </rPr>
          <t>If NO, 
Req'd Good Parts + Scrap + Rework + Parts lost to Changeover &gt; Max Possible Parts</t>
        </r>
      </text>
    </comment>
    <comment ref="M39" authorId="0">
      <text>
        <r>
          <rPr>
            <b/>
            <sz val="12"/>
            <color indexed="81"/>
            <rFont val="Tahoma"/>
            <family val="2"/>
          </rPr>
          <t>If NO, 
Req'd Good Parts + Scrap + Rework + Parts lost to Changeover &gt; Max Possible Parts</t>
        </r>
      </text>
    </comment>
    <comment ref="O39" authorId="0">
      <text>
        <r>
          <rPr>
            <b/>
            <sz val="12"/>
            <color indexed="81"/>
            <rFont val="Tahoma"/>
            <family val="2"/>
          </rPr>
          <t>If NO, 
Req'd Good Parts + Scrap + Rework + Parts lost to Changeover &gt; Max Possible Parts</t>
        </r>
      </text>
    </comment>
    <comment ref="Q39" authorId="0">
      <text>
        <r>
          <rPr>
            <b/>
            <sz val="12"/>
            <color indexed="81"/>
            <rFont val="Tahoma"/>
            <family val="2"/>
          </rPr>
          <t>If NO, 
Req'd Good Parts + Scrap + Rework + Parts lost to Changeover &gt; Max Possible Parts</t>
        </r>
      </text>
    </comment>
    <comment ref="S39" authorId="0">
      <text>
        <r>
          <rPr>
            <b/>
            <sz val="12"/>
            <color indexed="81"/>
            <rFont val="Tahoma"/>
            <family val="2"/>
          </rPr>
          <t>If NO, 
Req'd Good Parts + Scrap + Rework + Parts lost to Changeover &gt; Max Possible Parts</t>
        </r>
      </text>
    </comment>
    <comment ref="U39" authorId="0">
      <text>
        <r>
          <rPr>
            <b/>
            <sz val="12"/>
            <color indexed="81"/>
            <rFont val="Tahoma"/>
            <family val="2"/>
          </rPr>
          <t>If NO, 
Req'd Good Parts + Scrap + Rework + Parts lost to Changeover &gt; Max Possible Parts</t>
        </r>
      </text>
    </comment>
    <comment ref="W39" authorId="0">
      <text>
        <r>
          <rPr>
            <b/>
            <sz val="12"/>
            <color indexed="81"/>
            <rFont val="Tahoma"/>
            <family val="2"/>
          </rPr>
          <t>If NO, 
Req'd Good Parts + Scrap + Rework + Parts lost to Changeover &gt; Max Possible Parts</t>
        </r>
      </text>
    </comment>
    <comment ref="Y39" authorId="0">
      <text>
        <r>
          <rPr>
            <b/>
            <sz val="12"/>
            <color indexed="81"/>
            <rFont val="Tahoma"/>
            <family val="2"/>
          </rPr>
          <t>If NO, 
Req'd Good Parts + Scrap + Rework + Parts lost to Changeover &gt; Max Possible Parts</t>
        </r>
      </text>
    </comment>
    <comment ref="AA39" authorId="0">
      <text>
        <r>
          <rPr>
            <b/>
            <sz val="12"/>
            <color indexed="81"/>
            <rFont val="Tahoma"/>
            <family val="2"/>
          </rPr>
          <t>If NO, 
Req'd Good Parts + Scrap + Rework + Parts lost to Changeover &gt; Max Possible Parts</t>
        </r>
      </text>
    </comment>
    <comment ref="AC39" authorId="0">
      <text>
        <r>
          <rPr>
            <b/>
            <sz val="12"/>
            <color indexed="81"/>
            <rFont val="Tahoma"/>
            <family val="2"/>
          </rPr>
          <t>If NO, 
Req'd Good Parts + Scrap + Rework + Parts lost to Changeover &gt; Max Possible Parts</t>
        </r>
      </text>
    </comment>
    <comment ref="AE39" authorId="0">
      <text>
        <r>
          <rPr>
            <b/>
            <sz val="12"/>
            <color indexed="81"/>
            <rFont val="Tahoma"/>
            <family val="2"/>
          </rPr>
          <t>If NO, 
Req'd Good Parts + Scrap + Rework + Parts lost to Changeover &gt; Max Possible Parts</t>
        </r>
      </text>
    </comment>
    <comment ref="AG39" authorId="0">
      <text>
        <r>
          <rPr>
            <b/>
            <sz val="12"/>
            <color indexed="81"/>
            <rFont val="Tahoma"/>
            <family val="2"/>
          </rPr>
          <t>If NO, 
Req'd Good Parts + Scrap + Rework + Parts lost to Changeover &gt; Max Possible Parts</t>
        </r>
      </text>
    </comment>
    <comment ref="AI39" authorId="0">
      <text>
        <r>
          <rPr>
            <b/>
            <sz val="12"/>
            <color indexed="81"/>
            <rFont val="Tahoma"/>
            <family val="2"/>
          </rPr>
          <t>If NO, 
Req'd Good Parts + Scrap + Rework + Parts lost to Changeover &gt; Max Possible Parts</t>
        </r>
      </text>
    </comment>
    <comment ref="AK39" authorId="0">
      <text>
        <r>
          <rPr>
            <b/>
            <sz val="12"/>
            <color indexed="81"/>
            <rFont val="Tahoma"/>
            <family val="2"/>
          </rPr>
          <t>If NO, 
Req'd Good Parts + Scrap + Rework + Parts lost to Changeover &gt; Max Possible Parts</t>
        </r>
      </text>
    </comment>
    <comment ref="C45" authorId="0">
      <text>
        <r>
          <rPr>
            <b/>
            <sz val="12"/>
            <color indexed="81"/>
            <rFont val="Tahoma"/>
            <family val="2"/>
          </rPr>
          <t>Where allocation is less than 100%, a Shared Loading Plan must be completed.</t>
        </r>
      </text>
    </comment>
    <comment ref="C50" authorId="0">
      <text>
        <r>
          <rPr>
            <b/>
            <sz val="12"/>
            <color indexed="81"/>
            <rFont val="Tahoma"/>
            <family val="2"/>
          </rPr>
          <t>Phase 0 Total Available Time is not comparable to Phase 3 Total Available Time, because Total Available Time represents the time that the machine is assigned to a part.  For Phase 3, that Total Available Time includes demonstrated changeover time.  For Phase 0, Total Available Time does not include total changeover time.</t>
        </r>
      </text>
    </comment>
    <comment ref="C54" authorId="0">
      <text>
        <r>
          <rPr>
            <b/>
            <sz val="12"/>
            <color indexed="81"/>
            <rFont val="Tahoma"/>
            <family val="2"/>
          </rPr>
          <t>Scaling is required when the proportion of time spent conducting a changeover during the Phase 3 run is different than the proportion of time that a changeover will take during a normal production cycle.</t>
        </r>
        <r>
          <rPr>
            <sz val="8"/>
            <color indexed="81"/>
            <rFont val="Tahoma"/>
            <family val="2"/>
          </rPr>
          <t xml:space="preserve">
</t>
        </r>
      </text>
    </comment>
    <comment ref="C58" authorId="0">
      <text>
        <r>
          <rPr>
            <b/>
            <sz val="12"/>
            <color indexed="81"/>
            <rFont val="Tahoma"/>
            <family val="2"/>
          </rPr>
          <t>Scaled for Shared Process Changeovers using the demonstrated/actual changeover</t>
        </r>
        <r>
          <rPr>
            <sz val="8"/>
            <color indexed="81"/>
            <rFont val="Tahoma"/>
            <family val="2"/>
          </rPr>
          <t xml:space="preserve">
</t>
        </r>
      </text>
    </comment>
    <comment ref="C65" authorId="0">
      <text>
        <r>
          <rPr>
            <b/>
            <sz val="12"/>
            <color indexed="81"/>
            <rFont val="Tahoma"/>
            <family val="2"/>
          </rPr>
          <t>This is also known as Missing in Action (MIA), the time not used to make parts.</t>
        </r>
      </text>
    </comment>
    <comment ref="C75" authorId="0">
      <text>
        <r>
          <rPr>
            <b/>
            <sz val="12"/>
            <color indexed="81"/>
            <rFont val="Tahoma"/>
            <family val="2"/>
          </rPr>
          <t>Scaled for Shared Process Changeovers</t>
        </r>
        <r>
          <rPr>
            <sz val="8"/>
            <color indexed="81"/>
            <rFont val="Tahoma"/>
            <family val="2"/>
          </rPr>
          <t xml:space="preserve">
</t>
        </r>
      </text>
    </comment>
    <comment ref="B78" authorId="0">
      <text>
        <r>
          <rPr>
            <b/>
            <sz val="11"/>
            <color indexed="81"/>
            <rFont val="Tahoma"/>
            <family val="2"/>
          </rPr>
          <t>Used to independently evaluate the specific process' potential for producing good parts.  This part estimate does not take into account a blocked condition from a downstream process nor a starved condition from an upstream process.  This part estimate assumes an unlimited supply of parts entering the process and is simply based on the specific process' Demonstrated OEE.  This value does not represent the Overall Process Predicted Good Parts / Week.  For that value, refer to the summary section at the bottom of this sheet.</t>
        </r>
      </text>
    </comment>
    <comment ref="B80" authorId="0">
      <text>
        <r>
          <rPr>
            <b/>
            <sz val="12"/>
            <color indexed="81"/>
            <rFont val="Tahoma"/>
            <family val="2"/>
          </rPr>
          <t xml:space="preserve">Collect 15-20 cycles and calculate average.  Study needs to be "good cycle to good cycle" with no blocked, starved, or unplanned downtime conditions.  For processes with multiple operations, use the constraint cycle time.
</t>
        </r>
      </text>
    </comment>
    <comment ref="G80" authorId="0">
      <text>
        <r>
          <rPr>
            <b/>
            <sz val="12"/>
            <color indexed="81"/>
            <rFont val="Tahoma"/>
            <family val="2"/>
          </rPr>
          <t>If the Observed Average Cycle Time is greater than the Ideal Cycle Time in Row K, ensure there is a Cycle Time Improvement Plan in place</t>
        </r>
      </text>
    </comment>
    <comment ref="K80" authorId="0">
      <text>
        <r>
          <rPr>
            <b/>
            <sz val="12"/>
            <color indexed="81"/>
            <rFont val="Tahoma"/>
            <family val="2"/>
          </rPr>
          <t>If the Observed Average Cycle Time is greater than the Ideal Cycle Time in Row K, ensure there is a Cycle Time Improvement Plan in place</t>
        </r>
      </text>
    </comment>
    <comment ref="O80" authorId="0">
      <text>
        <r>
          <rPr>
            <b/>
            <sz val="12"/>
            <color indexed="81"/>
            <rFont val="Tahoma"/>
            <family val="2"/>
          </rPr>
          <t>If the Observed Average Cycle Time is greater than the Ideal Cycle Time in Row K, ensure there is a Cycle Time Improvement Plan in place</t>
        </r>
      </text>
    </comment>
    <comment ref="S80" authorId="0">
      <text>
        <r>
          <rPr>
            <b/>
            <sz val="12"/>
            <color indexed="81"/>
            <rFont val="Tahoma"/>
            <family val="2"/>
          </rPr>
          <t>If the Observed Average Cycle Time is greater than the Ideal Cycle Time in Row K, ensure there is a Cycle Time Improvement Plan in place</t>
        </r>
      </text>
    </comment>
    <comment ref="W80" authorId="0">
      <text>
        <r>
          <rPr>
            <b/>
            <sz val="12"/>
            <color indexed="81"/>
            <rFont val="Tahoma"/>
            <family val="2"/>
          </rPr>
          <t>If the Observed Average Cycle Time is greater than the Ideal Cycle Time in Row K, ensure there is a Cycle Time Improvement Plan in place</t>
        </r>
      </text>
    </comment>
    <comment ref="AA80" authorId="0">
      <text>
        <r>
          <rPr>
            <b/>
            <sz val="12"/>
            <color indexed="81"/>
            <rFont val="Tahoma"/>
            <family val="2"/>
          </rPr>
          <t>If the Observed Average Cycle Time is greater than the Ideal Cycle Time in Row K, ensure there is a Cycle Time Improvement Plan in place</t>
        </r>
      </text>
    </comment>
    <comment ref="AE80" authorId="0">
      <text>
        <r>
          <rPr>
            <b/>
            <sz val="12"/>
            <color indexed="81"/>
            <rFont val="Tahoma"/>
            <family val="2"/>
          </rPr>
          <t>If the Observed Average Cycle Time is greater than the Ideal Cycle Time in Row K, ensure there is a Cycle Time Improvement Plan in place</t>
        </r>
      </text>
    </comment>
    <comment ref="AI80" authorId="0">
      <text>
        <r>
          <rPr>
            <b/>
            <sz val="12"/>
            <color indexed="81"/>
            <rFont val="Tahoma"/>
            <family val="2"/>
          </rPr>
          <t>If the Observed Average Cycle Time is greater than the Ideal Cycle Time in Row K, ensure there is a Cycle Time Improvement Plan in place</t>
        </r>
      </text>
    </comment>
    <comment ref="B88" authorId="0">
      <text>
        <r>
          <rPr>
            <b/>
            <sz val="12"/>
            <color indexed="81"/>
            <rFont val="Tahoma"/>
            <family val="2"/>
          </rPr>
          <t>These Predicted Good Part / Week APW and MPW values are recorded as PPC (Purchased Part Capacity) in the Ford capacity systems GCP (Vehicle) and MCPV (Powertrain).  
If any OEE &gt; 100% in this report, the analysis must be corrected prior to entering the PPC values into the Ford system.  Contact your STA engineer for assistance.
Note: Estimated to be the lowest value in row B5 reduced by planned scrap losses (row H) of successive operations.
Note 2: The APPC/MPPC values are calculated using the planned scrap rate, not the demonstrated scrap rate; and if the actual scrap / rework rates are higher than the planned rates there is further risk to the capacity.</t>
        </r>
      </text>
    </comment>
    <comment ref="D89" authorId="0">
      <text>
        <r>
          <rPr>
            <b/>
            <sz val="12"/>
            <color indexed="81"/>
            <rFont val="Tahoma"/>
            <family val="2"/>
          </rPr>
          <t>Input commitment for APPC manually.</t>
        </r>
      </text>
    </comment>
    <comment ref="E89" authorId="0">
      <text>
        <r>
          <rPr>
            <b/>
            <sz val="12"/>
            <color indexed="81"/>
            <rFont val="Tahoma"/>
            <family val="2"/>
          </rPr>
          <t>Input commitment for MPPC manually.</t>
        </r>
      </text>
    </comment>
  </commentList>
</comments>
</file>

<file path=xl/sharedStrings.xml><?xml version="1.0" encoding="utf-8"?>
<sst xmlns="http://schemas.openxmlformats.org/spreadsheetml/2006/main" count="497" uniqueCount="217">
  <si>
    <t>A1) Supplier &amp; Part Information</t>
  </si>
  <si>
    <t>A2) Capacity Requirements</t>
  </si>
  <si>
    <t>APW</t>
  </si>
  <si>
    <t>MPW</t>
  </si>
  <si>
    <t>Select for Analysis</t>
  </si>
  <si>
    <t>A3) Key Contacts</t>
  </si>
  <si>
    <t>Long-Lead Tool Order</t>
  </si>
  <si>
    <t>&lt;PA&gt; Requirements</t>
  </si>
  <si>
    <t>Supplier Name</t>
  </si>
  <si>
    <t>Program Code</t>
  </si>
  <si>
    <t>Name</t>
  </si>
  <si>
    <t>Phone #</t>
  </si>
  <si>
    <t>Email</t>
  </si>
  <si>
    <t>WebQuote</t>
  </si>
  <si>
    <t>Revised Requirements</t>
  </si>
  <si>
    <t>Location/Site Code</t>
  </si>
  <si>
    <t>Model Year</t>
  </si>
  <si>
    <t>SOBA (Supplier On Board Agreement)</t>
  </si>
  <si>
    <t>Part Name</t>
  </si>
  <si>
    <t>Source of Capacity Requirements</t>
  </si>
  <si>
    <t>CPA (Commercial and Program Agreement)</t>
  </si>
  <si>
    <t>Supplier Lead</t>
  </si>
  <si>
    <t xml:space="preserve">Part Number </t>
  </si>
  <si>
    <t>Date of Study</t>
  </si>
  <si>
    <t>Capacity Study</t>
  </si>
  <si>
    <t>Capacity Requirements</t>
  </si>
  <si>
    <t>Supplier to demonstrate APW of</t>
  </si>
  <si>
    <t>parts per week operating no more than 5 days per week</t>
  </si>
  <si>
    <t xml:space="preserve">Other (specify in Notes at bottom left) </t>
  </si>
  <si>
    <t>Supplier to demonstrate MPW of</t>
  </si>
  <si>
    <t>parts per week operating no more than 6 days per week</t>
  </si>
  <si>
    <t xml:space="preserve">A4)  </t>
  </si>
  <si>
    <t>Planned Departmental Operating</t>
  </si>
  <si>
    <t>Process 1</t>
  </si>
  <si>
    <t>Process 2</t>
  </si>
  <si>
    <t>Process 3</t>
  </si>
  <si>
    <t>Process 4</t>
  </si>
  <si>
    <t>Process 5</t>
  </si>
  <si>
    <t>Process 6</t>
  </si>
  <si>
    <t>Process 7</t>
  </si>
  <si>
    <t>Process 8</t>
  </si>
  <si>
    <t>Pattern &amp; Net Available Time</t>
  </si>
  <si>
    <t>APW Plan</t>
  </si>
  <si>
    <t>MPW Plan</t>
  </si>
  <si>
    <t>A</t>
  </si>
  <si>
    <t>Process description (in value stream order)</t>
  </si>
  <si>
    <t xml:space="preserve"> </t>
  </si>
  <si>
    <t>B</t>
  </si>
  <si>
    <t>Days / Week</t>
  </si>
  <si>
    <t>C</t>
  </si>
  <si>
    <t>Shifts / Day</t>
  </si>
  <si>
    <t>D</t>
  </si>
  <si>
    <t>Total Hours / Shift</t>
  </si>
  <si>
    <t>E</t>
  </si>
  <si>
    <t xml:space="preserve">Contractual Planned Downtime - lunch, breaks, etc.
(minutes/shift) </t>
  </si>
  <si>
    <t>F</t>
  </si>
  <si>
    <t>Allocation Percent (enter 100 for dedicated)</t>
  </si>
  <si>
    <t>G</t>
  </si>
  <si>
    <t>Net Available Time (hours / week) [B*C*(D-(E/60))*F]</t>
  </si>
  <si>
    <t>G1</t>
  </si>
  <si>
    <t>Planned Minutes per Changeover (into this part #)</t>
  </si>
  <si>
    <t>G2</t>
  </si>
  <si>
    <t>Planned Changeover Frequency / Week (into this part #)</t>
  </si>
  <si>
    <t>A5) Required Good Parts / Week</t>
  </si>
  <si>
    <t>H</t>
  </si>
  <si>
    <t>Percent of parts scrapped</t>
  </si>
  <si>
    <t>J</t>
  </si>
  <si>
    <t>Avg. Weekly</t>
  </si>
  <si>
    <t>Max Weekly</t>
  </si>
  <si>
    <t xml:space="preserve">Required Incoming Parts for </t>
  </si>
  <si>
    <t>K</t>
  </si>
  <si>
    <t>Ideal Cycle Time per Tool or Machine (sec/cycle)</t>
  </si>
  <si>
    <t>L</t>
  </si>
  <si>
    <t xml:space="preserve"># of Tools or Machines in parallel </t>
  </si>
  <si>
    <t>M</t>
  </si>
  <si>
    <t># of identical parts produced per Tool or Machine Cycle</t>
  </si>
  <si>
    <t>N</t>
  </si>
  <si>
    <t>Net Ideal Cycle Time  (sec/part)  [K / (L*M)]</t>
  </si>
  <si>
    <t>P</t>
  </si>
  <si>
    <t>Theoretical Parts per week at 100% OEE [G x 3600 / N]</t>
  </si>
  <si>
    <t>Q</t>
  </si>
  <si>
    <t>R</t>
  </si>
  <si>
    <t>Percent of parts reworked (re-run through process)</t>
  </si>
  <si>
    <t>S</t>
  </si>
  <si>
    <t>T</t>
  </si>
  <si>
    <t>% Remaining for Availability &amp; Performance Efficiency losses {P - [(J/(100%-H)) + (JxR) + (G1x60xG2/N)]} / P</t>
  </si>
  <si>
    <t>Enter any other assumptions for clarification</t>
  </si>
  <si>
    <t>A7) Shared Process - Total Allocation Plan</t>
  </si>
  <si>
    <t>U</t>
  </si>
  <si>
    <t>Enter Total % Allocation from "Shared Loading Plan" Sheet</t>
  </si>
  <si>
    <t>B.  Supplier Demonstrated OEE  (Overall Equipment Effectiveness)  - Historical Performance</t>
  </si>
  <si>
    <t>B1) Historical Performance (from Historical Mfg Performance Summary)</t>
  </si>
  <si>
    <t>Process Description</t>
  </si>
  <si>
    <t>V</t>
  </si>
  <si>
    <t>W</t>
  </si>
  <si>
    <t>Supplier Location</t>
  </si>
  <si>
    <t>X</t>
  </si>
  <si>
    <t>Site Code for Surrogate Process</t>
  </si>
  <si>
    <t>Y</t>
  </si>
  <si>
    <t>Z</t>
  </si>
  <si>
    <t>Average Historical OEE</t>
  </si>
  <si>
    <t>AA</t>
  </si>
  <si>
    <t>1/2 Range of 95% Confidence Interval (+/-)</t>
  </si>
  <si>
    <t>AB</t>
  </si>
  <si>
    <t>Surrogate OEE 95% CI Lower/Upper Limit [Z +/- AA]</t>
  </si>
  <si>
    <t>Enter any other assumptions for clarification 
(Part Number, Annual Volume, Operating Pattern, etc.)</t>
  </si>
  <si>
    <t>C.  Gap Analysis - Required OEE vs. Demonstrated OEE; Predicted Good Parts / Week</t>
  </si>
  <si>
    <t>APW Result</t>
  </si>
  <si>
    <t>MPW Result</t>
  </si>
  <si>
    <t>Predicted Good Parts per wk</t>
  </si>
  <si>
    <t>Average</t>
  </si>
  <si>
    <t>Maximum</t>
  </si>
  <si>
    <t>Required Capacity
(APW/MPW)</t>
  </si>
  <si>
    <t>Historical Demonstrated OEE</t>
  </si>
  <si>
    <t>-</t>
  </si>
  <si>
    <t>Planned Capacity</t>
  </si>
  <si>
    <t>Req'd OEE at APW</t>
  </si>
  <si>
    <t>Req'd OEE at MPW</t>
  </si>
  <si>
    <t>NOTES</t>
  </si>
  <si>
    <t xml:space="preserve">    Capacity Study Number:</t>
  </si>
  <si>
    <t>Req'd Demand OEE at APW</t>
  </si>
  <si>
    <t>Req'd Demand OEE at MPW</t>
  </si>
  <si>
    <t xml:space="preserve">SUPPLIER OPERATION MANAGEMENT APPROVAL </t>
  </si>
  <si>
    <t>Authorized Representative Name / Title</t>
  </si>
  <si>
    <t>Site Engineer</t>
  </si>
  <si>
    <t>Signature</t>
  </si>
  <si>
    <t>Date</t>
  </si>
  <si>
    <t>Phone Number</t>
  </si>
  <si>
    <t>Signature/Date</t>
  </si>
  <si>
    <t>column</t>
  </si>
  <si>
    <t>APPC</t>
  </si>
  <si>
    <t>MPPC</t>
  </si>
  <si>
    <t>Row 60</t>
  </si>
  <si>
    <t>g</t>
  </si>
  <si>
    <t>i</t>
  </si>
  <si>
    <t>k</t>
  </si>
  <si>
    <t>m</t>
  </si>
  <si>
    <t>o</t>
  </si>
  <si>
    <t>q</t>
  </si>
  <si>
    <t>s</t>
  </si>
  <si>
    <t>u</t>
  </si>
  <si>
    <t>w</t>
  </si>
  <si>
    <t>y</t>
  </si>
  <si>
    <t>aa</t>
  </si>
  <si>
    <t>ac</t>
  </si>
  <si>
    <t>ae</t>
  </si>
  <si>
    <t>ag</t>
  </si>
  <si>
    <t>ai</t>
  </si>
  <si>
    <t>ak</t>
  </si>
  <si>
    <t>Round APPC</t>
  </si>
  <si>
    <t>Round MPPC</t>
  </si>
  <si>
    <t>Tool Order (Initial or Revised)</t>
  </si>
  <si>
    <t>GCP/MCPV</t>
  </si>
  <si>
    <t>I</t>
  </si>
  <si>
    <t>B.  Supplier Demonstrated OEE - Phase 3 PPAP (Capacity Verification)</t>
  </si>
  <si>
    <t>B1) Equipment Availability</t>
  </si>
  <si>
    <t>Total Available Time (Include ACTUAL changeover time for Shared) (minutes)</t>
  </si>
  <si>
    <t>Planned Downtime - lunches/breaks/mtgs. (minutes)</t>
  </si>
  <si>
    <t>Net Available Time (minutes) [V - W]</t>
  </si>
  <si>
    <t>Shared Equip Changeover Time ACTUAL (minutes)</t>
  </si>
  <si>
    <t>Shared Equip Changeover Time Weekly Scaled (minutes)   [Y * (X / 60) / (G / G2)]</t>
  </si>
  <si>
    <t>This row was intentionally removed on 8/3/2010</t>
  </si>
  <si>
    <t>Observed Unplanned Downtime (minutes)</t>
  </si>
  <si>
    <t>AC</t>
  </si>
  <si>
    <t>Operating Time (minutes) [X - Y - AB]</t>
  </si>
  <si>
    <t>AD</t>
  </si>
  <si>
    <t>Equipment Availability [(X - Z - AB) / X * 100]</t>
  </si>
  <si>
    <t>B2) Performance Efficiency</t>
  </si>
  <si>
    <t>AE</t>
  </si>
  <si>
    <t>Total Parts Run (Good, Scrapped, &amp; Reworked)</t>
  </si>
  <si>
    <t>AF</t>
  </si>
  <si>
    <t>Net Ideal Cycle Time (seconds/part) [N]</t>
  </si>
  <si>
    <t>AG</t>
  </si>
  <si>
    <t>Performance Efficiency (AE * AF / AC)</t>
  </si>
  <si>
    <t>AH</t>
  </si>
  <si>
    <t>"Availability" and/or "Performance Efficiency" Losses Not Captured (minutes) [AC - (AE * AF)]</t>
  </si>
  <si>
    <t>B3) Quality Rate</t>
  </si>
  <si>
    <t>#</t>
  </si>
  <si>
    <t>%</t>
  </si>
  <si>
    <t>AJ</t>
  </si>
  <si>
    <t># Parts Scrapped</t>
  </si>
  <si>
    <t>AK</t>
  </si>
  <si>
    <t># Parts Reworked</t>
  </si>
  <si>
    <t>AL</t>
  </si>
  <si>
    <t>Quality Rate [(AE - AJ - AK) / AE]</t>
  </si>
  <si>
    <t>B4) Overall Equipment Effectiveness (OEE)</t>
  </si>
  <si>
    <t>AM</t>
  </si>
  <si>
    <t>Phase 3 OEE  [AD * AG * AL]</t>
  </si>
  <si>
    <t>B6) Observed Average Cycle Time (sec/cycle)</t>
  </si>
  <si>
    <t>Demonstrated OEE</t>
  </si>
  <si>
    <t>Phase 3
Demonstrated Capacity</t>
  </si>
  <si>
    <t>Commitment (APPC/MPPC)</t>
  </si>
  <si>
    <t>k26</t>
  </si>
  <si>
    <t>o26</t>
  </si>
  <si>
    <t>s26</t>
  </si>
  <si>
    <t>w26</t>
  </si>
  <si>
    <t>aa26</t>
  </si>
  <si>
    <t>ae26</t>
  </si>
  <si>
    <t>ai26</t>
  </si>
  <si>
    <t>Row 74</t>
  </si>
  <si>
    <t>Enter Total % Allocation from the Process</t>
  </si>
  <si>
    <t>Version 1.0</t>
  </si>
  <si>
    <t>SQM Use</t>
  </si>
  <si>
    <t>SQD</t>
  </si>
  <si>
    <t>SQD/SQA</t>
  </si>
  <si>
    <t>KS Buyer</t>
  </si>
  <si>
    <t>SQD/SQD</t>
  </si>
  <si>
    <t xml:space="preserve">Surrogate Customer &amp; Program Reference
List reference Surrogate Process </t>
  </si>
  <si>
    <r>
      <t xml:space="preserve">         </t>
    </r>
    <r>
      <rPr>
        <b/>
        <sz val="11"/>
        <rFont val="Calibri"/>
        <family val="2"/>
        <scheme val="minor"/>
      </rPr>
      <t xml:space="preserve"> </t>
    </r>
  </si>
  <si>
    <r>
      <t xml:space="preserve">Req'd Good Parts / Week to Support Next Process
</t>
    </r>
    <r>
      <rPr>
        <sz val="13"/>
        <rFont val="Calibri"/>
        <family val="2"/>
        <scheme val="minor"/>
      </rPr>
      <t>(Accounts for the scrap loss of each process)</t>
    </r>
  </si>
  <si>
    <r>
      <t xml:space="preserve">A6) Required OEE </t>
    </r>
    <r>
      <rPr>
        <sz val="14"/>
        <rFont val="Calibri"/>
        <family val="2"/>
        <scheme val="minor"/>
      </rPr>
      <t xml:space="preserve"> (Overall Equipment Effectiveness) </t>
    </r>
  </si>
  <si>
    <r>
      <t xml:space="preserve">Required OEE  </t>
    </r>
    <r>
      <rPr>
        <sz val="14"/>
        <rFont val="Calibri"/>
        <family val="2"/>
        <scheme val="minor"/>
      </rPr>
      <t xml:space="preserve">  [J / P]</t>
    </r>
  </si>
  <si>
    <r>
      <t xml:space="preserve">Can process contain its changeover, scrap &amp; rework assumptions? </t>
    </r>
    <r>
      <rPr>
        <sz val="12"/>
        <rFont val="Calibri"/>
        <family val="2"/>
        <scheme val="minor"/>
      </rPr>
      <t>[Is J/(100%-H) + (JxR) + (G1x60xG2/N) &lt;= P]</t>
    </r>
  </si>
  <si>
    <r>
      <t xml:space="preserve">B2) </t>
    </r>
    <r>
      <rPr>
        <b/>
        <sz val="14"/>
        <rFont val="Calibri"/>
        <family val="2"/>
        <scheme val="minor"/>
      </rPr>
      <t>Process Specific Weekly Part Estimate [P * Z]</t>
    </r>
  </si>
  <si>
    <r>
      <t xml:space="preserve">Demonstrated OEE </t>
    </r>
    <r>
      <rPr>
        <b/>
        <u/>
        <sz val="12"/>
        <rFont val="Calibri"/>
        <family val="2"/>
        <scheme val="minor"/>
      </rPr>
      <t>&gt;</t>
    </r>
    <r>
      <rPr>
        <b/>
        <sz val="12"/>
        <rFont val="Calibri"/>
        <family val="2"/>
        <scheme val="minor"/>
      </rPr>
      <t xml:space="preserve"> Required OEE? (Is Z </t>
    </r>
    <r>
      <rPr>
        <b/>
        <u/>
        <sz val="12"/>
        <rFont val="Calibri"/>
        <family val="2"/>
        <scheme val="minor"/>
      </rPr>
      <t>&gt;</t>
    </r>
    <r>
      <rPr>
        <b/>
        <sz val="12"/>
        <rFont val="Calibri"/>
        <family val="2"/>
        <scheme val="minor"/>
      </rPr>
      <t xml:space="preserve"> Q?)</t>
    </r>
  </si>
  <si>
    <r>
      <t>B5)</t>
    </r>
    <r>
      <rPr>
        <b/>
        <sz val="14"/>
        <rFont val="Calibri"/>
        <family val="2"/>
        <scheme val="minor"/>
      </rPr>
      <t xml:space="preserve"> Process Specific Weekly Part Estimate [P * AM]</t>
    </r>
  </si>
  <si>
    <r>
      <t xml:space="preserve">Demonstrated OEE </t>
    </r>
    <r>
      <rPr>
        <b/>
        <u/>
        <sz val="12"/>
        <rFont val="Calibri"/>
        <family val="2"/>
        <scheme val="minor"/>
      </rPr>
      <t>&gt;</t>
    </r>
    <r>
      <rPr>
        <b/>
        <sz val="12"/>
        <rFont val="Calibri"/>
        <family val="2"/>
        <scheme val="minor"/>
      </rPr>
      <t xml:space="preserve"> Required OEE? (Is AM </t>
    </r>
    <r>
      <rPr>
        <b/>
        <u/>
        <sz val="12"/>
        <rFont val="Calibri"/>
        <family val="2"/>
        <scheme val="minor"/>
      </rPr>
      <t>&gt;</t>
    </r>
    <r>
      <rPr>
        <b/>
        <sz val="12"/>
        <rFont val="Calibri"/>
        <family val="2"/>
        <scheme val="minor"/>
      </rPr>
      <t xml:space="preserve"> Q?)</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</si>
</sst>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yy;@"/>
    <numFmt numFmtId="165" formatCode="0.0%"/>
    <numFmt numFmtId="166" formatCode="0.0"/>
  </numFmts>
  <fonts count="43" x14ac:knownFonts="1">
    <font>
      <sz val="11"/>
      <color theme="1"/>
      <name val="Calibri"/>
      <family val="2"/>
      <scheme val="minor"/>
    </font>
    <font>
      <sz val="11"/>
      <color theme="1"/>
      <name val="Calibri"/>
      <family val="2"/>
      <scheme val="minor"/>
    </font>
    <font>
      <sz val="10"/>
      <name val="Arial"/>
      <family val="2"/>
    </font>
    <font>
      <b/>
      <sz val="12"/>
      <color indexed="81"/>
      <name val="Tahoma"/>
      <family val="2"/>
    </font>
    <font>
      <sz val="8"/>
      <color indexed="81"/>
      <name val="Tahoma"/>
      <family val="2"/>
    </font>
    <font>
      <b/>
      <sz val="11"/>
      <color indexed="81"/>
      <name val="Tahoma"/>
      <family val="2"/>
    </font>
    <font>
      <b/>
      <sz val="9"/>
      <color indexed="81"/>
      <name val="Tahoma"/>
      <family val="2"/>
    </font>
    <font>
      <sz val="11"/>
      <color theme="0"/>
      <name val="Calibri"/>
      <family val="2"/>
      <scheme val="minor"/>
    </font>
    <font>
      <sz val="11"/>
      <name val="Calibri"/>
      <family val="2"/>
      <scheme val="minor"/>
    </font>
    <font>
      <b/>
      <sz val="18"/>
      <color theme="0"/>
      <name val="Calibri"/>
      <family val="2"/>
      <scheme val="minor"/>
    </font>
    <font>
      <sz val="10"/>
      <name val="Calibri"/>
      <family val="2"/>
      <scheme val="minor"/>
    </font>
    <font>
      <sz val="10"/>
      <color theme="0"/>
      <name val="Calibri"/>
      <family val="2"/>
      <scheme val="minor"/>
    </font>
    <font>
      <sz val="10"/>
      <color indexed="9"/>
      <name val="Calibri"/>
      <family val="2"/>
      <scheme val="minor"/>
    </font>
    <font>
      <sz val="10"/>
      <color theme="0" tint="-4.9989318521683403E-2"/>
      <name val="Calibri"/>
      <family val="2"/>
      <scheme val="minor"/>
    </font>
    <font>
      <b/>
      <sz val="16"/>
      <name val="Calibri"/>
      <family val="2"/>
      <scheme val="minor"/>
    </font>
    <font>
      <b/>
      <sz val="14"/>
      <name val="Calibri"/>
      <family val="2"/>
      <scheme val="minor"/>
    </font>
    <font>
      <b/>
      <sz val="10"/>
      <color rgb="FF0000FF"/>
      <name val="Calibri"/>
      <family val="2"/>
      <scheme val="minor"/>
    </font>
    <font>
      <sz val="12"/>
      <name val="Calibri"/>
      <family val="2"/>
      <scheme val="minor"/>
    </font>
    <font>
      <b/>
      <sz val="10"/>
      <name val="Calibri"/>
      <family val="2"/>
      <scheme val="minor"/>
    </font>
    <font>
      <sz val="8"/>
      <name val="Calibri"/>
      <family val="2"/>
      <scheme val="minor"/>
    </font>
    <font>
      <sz val="16"/>
      <name val="Calibri"/>
      <family val="2"/>
      <scheme val="minor"/>
    </font>
    <font>
      <b/>
      <sz val="16"/>
      <color indexed="10"/>
      <name val="Calibri"/>
      <family val="2"/>
      <scheme val="minor"/>
    </font>
    <font>
      <sz val="16"/>
      <color indexed="10"/>
      <name val="Calibri"/>
      <family val="2"/>
      <scheme val="minor"/>
    </font>
    <font>
      <sz val="16"/>
      <color indexed="9"/>
      <name val="Calibri"/>
      <family val="2"/>
      <scheme val="minor"/>
    </font>
    <font>
      <b/>
      <sz val="11"/>
      <name val="Calibri"/>
      <family val="2"/>
      <scheme val="minor"/>
    </font>
    <font>
      <sz val="20"/>
      <color indexed="10"/>
      <name val="Calibri"/>
      <family val="2"/>
      <scheme val="minor"/>
    </font>
    <font>
      <sz val="14"/>
      <name val="Calibri"/>
      <family val="2"/>
      <scheme val="minor"/>
    </font>
    <font>
      <sz val="13"/>
      <name val="Calibri"/>
      <family val="2"/>
      <scheme val="minor"/>
    </font>
    <font>
      <b/>
      <sz val="13"/>
      <name val="Calibri"/>
      <family val="2"/>
      <scheme val="minor"/>
    </font>
    <font>
      <sz val="10"/>
      <color indexed="8"/>
      <name val="Calibri"/>
      <family val="2"/>
      <scheme val="minor"/>
    </font>
    <font>
      <b/>
      <sz val="10"/>
      <color theme="0"/>
      <name val="Calibri"/>
      <family val="2"/>
      <scheme val="minor"/>
    </font>
    <font>
      <sz val="9"/>
      <name val="Calibri"/>
      <family val="2"/>
      <scheme val="minor"/>
    </font>
    <font>
      <b/>
      <sz val="12"/>
      <name val="Calibri"/>
      <family val="2"/>
      <scheme val="minor"/>
    </font>
    <font>
      <b/>
      <sz val="10"/>
      <color indexed="9"/>
      <name val="Calibri"/>
      <family val="2"/>
      <scheme val="minor"/>
    </font>
    <font>
      <b/>
      <u/>
      <sz val="12"/>
      <name val="Calibri"/>
      <family val="2"/>
      <scheme val="minor"/>
    </font>
    <font>
      <b/>
      <sz val="12"/>
      <color rgb="FF0000FF"/>
      <name val="Calibri"/>
      <family val="2"/>
      <scheme val="minor"/>
    </font>
    <font>
      <sz val="12"/>
      <color rgb="FF0000FF"/>
      <name val="Calibri"/>
      <family val="2"/>
      <scheme val="minor"/>
    </font>
    <font>
      <b/>
      <u/>
      <sz val="16"/>
      <name val="Calibri"/>
      <family val="2"/>
      <scheme val="minor"/>
    </font>
    <font>
      <b/>
      <u/>
      <sz val="11"/>
      <name val="Calibri"/>
      <family val="2"/>
      <scheme val="minor"/>
    </font>
    <font>
      <sz val="20"/>
      <color theme="0"/>
      <name val="Calibri"/>
      <family val="2"/>
      <scheme val="minor"/>
    </font>
    <font>
      <sz val="18"/>
      <color theme="0"/>
      <name val="Calibri"/>
      <family val="2"/>
      <scheme val="minor"/>
    </font>
    <font>
      <sz val="10"/>
      <color indexed="23"/>
      <name val="Calibri"/>
      <family val="2"/>
      <scheme val="minor"/>
    </font>
    <font>
      <sz val="10"/>
      <color indexed="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7"/>
        <bgColor indexed="64"/>
      </patternFill>
    </fill>
    <fill>
      <patternFill patternType="solid">
        <fgColor rgb="FFE3E3E3"/>
        <bgColor indexed="64"/>
      </patternFill>
    </fill>
    <fill>
      <patternFill patternType="solid">
        <fgColor theme="3"/>
        <bgColor indexed="64"/>
      </patternFill>
    </fill>
  </fills>
  <borders count="68">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655">
    <xf numFmtId="0" fontId="0" fillId="0" borderId="0" xfId="0"/>
    <xf numFmtId="0" fontId="7" fillId="6" borderId="2" xfId="0" applyFont="1" applyFill="1" applyBorder="1"/>
    <xf numFmtId="0" fontId="7" fillId="6" borderId="42" xfId="0" applyFont="1" applyFill="1" applyBorder="1"/>
    <xf numFmtId="0" fontId="7" fillId="6" borderId="2" xfId="0" applyFont="1" applyFill="1" applyBorder="1" applyAlignment="1">
      <alignment horizontal="center" vertical="center"/>
    </xf>
    <xf numFmtId="0" fontId="7" fillId="6" borderId="42" xfId="0" applyFont="1" applyFill="1" applyBorder="1" applyAlignment="1">
      <alignment horizontal="center" vertical="center"/>
    </xf>
    <xf numFmtId="0" fontId="7" fillId="0" borderId="0" xfId="0" applyFont="1" applyFill="1" applyBorder="1"/>
    <xf numFmtId="0" fontId="7" fillId="0" borderId="0" xfId="0" applyFont="1" applyFill="1"/>
    <xf numFmtId="0" fontId="0" fillId="0" borderId="0" xfId="0" applyFont="1" applyFill="1" applyBorder="1"/>
    <xf numFmtId="0" fontId="9" fillId="6" borderId="39" xfId="0" applyFont="1" applyFill="1" applyBorder="1" applyAlignment="1">
      <alignment horizontal="left"/>
    </xf>
    <xf numFmtId="0" fontId="10" fillId="0" borderId="0" xfId="0" applyFont="1" applyFill="1"/>
    <xf numFmtId="0" fontId="11" fillId="0" borderId="0" xfId="0" applyFont="1" applyFill="1" applyProtection="1"/>
    <xf numFmtId="0" fontId="10" fillId="3" borderId="0" xfId="0" applyFont="1" applyFill="1"/>
    <xf numFmtId="0" fontId="12" fillId="0" borderId="0" xfId="0" applyFont="1" applyFill="1"/>
    <xf numFmtId="0" fontId="13" fillId="3" borderId="0" xfId="0" applyFont="1" applyFill="1" applyBorder="1"/>
    <xf numFmtId="0" fontId="13" fillId="3" borderId="0" xfId="0" applyFont="1" applyFill="1" applyBorder="1" applyAlignment="1" applyProtection="1"/>
    <xf numFmtId="0" fontId="0" fillId="0" borderId="0" xfId="0" applyFont="1" applyFill="1"/>
    <xf numFmtId="0" fontId="14" fillId="4" borderId="1" xfId="0" applyFont="1" applyFill="1" applyBorder="1" applyAlignment="1" applyProtection="1">
      <alignment horizontal="left" vertical="center" indent="1"/>
    </xf>
    <xf numFmtId="0" fontId="10" fillId="4" borderId="3" xfId="0" applyFont="1" applyFill="1" applyBorder="1" applyProtection="1"/>
    <xf numFmtId="0" fontId="10" fillId="4" borderId="4" xfId="0" applyFont="1" applyFill="1" applyBorder="1" applyProtection="1"/>
    <xf numFmtId="0" fontId="0" fillId="4" borderId="3" xfId="0" applyFont="1" applyFill="1" applyBorder="1" applyProtection="1"/>
    <xf numFmtId="0" fontId="14" fillId="4" borderId="3" xfId="0" applyFont="1" applyFill="1" applyBorder="1" applyAlignment="1" applyProtection="1">
      <alignment horizontal="left" vertical="center" indent="1"/>
    </xf>
    <xf numFmtId="0" fontId="8" fillId="4" borderId="3" xfId="0" applyFont="1" applyFill="1" applyBorder="1" applyAlignment="1" applyProtection="1">
      <alignment horizont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6" fillId="4" borderId="3" xfId="0" applyFont="1" applyFill="1" applyBorder="1" applyAlignment="1" applyProtection="1">
      <alignment horizontal="center" wrapText="1"/>
    </xf>
    <xf numFmtId="0" fontId="16" fillId="4" borderId="4" xfId="0" applyFont="1" applyFill="1" applyBorder="1" applyAlignment="1" applyProtection="1">
      <alignment horizontal="center" wrapText="1"/>
    </xf>
    <xf numFmtId="0" fontId="14" fillId="4" borderId="3" xfId="0" applyFont="1" applyFill="1" applyBorder="1" applyAlignment="1">
      <alignment horizontal="left" vertical="center" indent="1"/>
    </xf>
    <xf numFmtId="0" fontId="0" fillId="4" borderId="3" xfId="0" applyFont="1" applyFill="1" applyBorder="1"/>
    <xf numFmtId="0" fontId="0" fillId="4" borderId="4" xfId="0" applyFont="1" applyFill="1" applyBorder="1"/>
    <xf numFmtId="0" fontId="12" fillId="0" borderId="0" xfId="0" applyFont="1" applyFill="1" applyAlignment="1">
      <alignment vertical="center"/>
    </xf>
    <xf numFmtId="0" fontId="10" fillId="0" borderId="10" xfId="0" applyFont="1" applyFill="1" applyBorder="1" applyAlignment="1" applyProtection="1">
      <protection locked="0"/>
    </xf>
    <xf numFmtId="0" fontId="0" fillId="0" borderId="11" xfId="0" applyFont="1" applyFill="1" applyBorder="1" applyAlignment="1" applyProtection="1">
      <protection locked="0"/>
    </xf>
    <xf numFmtId="0" fontId="0" fillId="0" borderId="12" xfId="0" applyFont="1" applyFill="1" applyBorder="1" applyAlignment="1" applyProtection="1">
      <protection locked="0"/>
    </xf>
    <xf numFmtId="0" fontId="17" fillId="4" borderId="13" xfId="0" applyFont="1" applyFill="1" applyBorder="1" applyAlignment="1" applyProtection="1">
      <alignment horizontal="left" vertical="center"/>
    </xf>
    <xf numFmtId="0" fontId="0" fillId="4" borderId="9" xfId="0" applyFont="1" applyFill="1" applyBorder="1" applyAlignment="1">
      <alignment horizontal="left" vertical="center"/>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0" fillId="4" borderId="0" xfId="0" applyFont="1" applyFill="1" applyBorder="1" applyAlignment="1"/>
    <xf numFmtId="0" fontId="8" fillId="4" borderId="0" xfId="0" applyFont="1" applyFill="1" applyBorder="1" applyAlignment="1">
      <alignment horizontal="right"/>
    </xf>
    <xf numFmtId="0" fontId="17" fillId="0" borderId="14" xfId="0" applyFont="1" applyFill="1" applyBorder="1" applyAlignment="1" applyProtection="1">
      <alignment horizontal="center"/>
      <protection locked="0"/>
    </xf>
    <xf numFmtId="0" fontId="0" fillId="0" borderId="12" xfId="0" applyFont="1" applyFill="1" applyBorder="1" applyAlignment="1" applyProtection="1">
      <alignment horizontal="center"/>
      <protection locked="0"/>
    </xf>
    <xf numFmtId="0" fontId="17" fillId="0" borderId="12" xfId="0" applyFont="1" applyFill="1" applyBorder="1" applyAlignment="1" applyProtection="1">
      <alignment horizontal="center"/>
      <protection locked="0"/>
    </xf>
    <xf numFmtId="0" fontId="17" fillId="0" borderId="15" xfId="0" applyFont="1" applyFill="1" applyBorder="1" applyAlignment="1" applyProtection="1">
      <alignment horizontal="left"/>
      <protection locked="0"/>
    </xf>
    <xf numFmtId="0" fontId="0" fillId="4" borderId="0" xfId="0" applyFont="1" applyFill="1" applyBorder="1"/>
    <xf numFmtId="0" fontId="18" fillId="4" borderId="0" xfId="0" applyFont="1" applyFill="1" applyBorder="1" applyAlignment="1">
      <alignment horizontal="center"/>
    </xf>
    <xf numFmtId="0" fontId="15" fillId="4" borderId="16" xfId="0" applyFont="1" applyFill="1" applyBorder="1" applyAlignment="1">
      <alignment horizontal="center"/>
    </xf>
    <xf numFmtId="0" fontId="15" fillId="4" borderId="17" xfId="0" applyFont="1" applyFill="1" applyBorder="1" applyAlignment="1">
      <alignment horizontal="center"/>
    </xf>
    <xf numFmtId="0" fontId="17" fillId="4" borderId="9" xfId="0" applyFont="1" applyFill="1" applyBorder="1" applyAlignment="1">
      <alignment horizontal="left" vertical="center"/>
    </xf>
    <xf numFmtId="0" fontId="0" fillId="4" borderId="0" xfId="0" applyFont="1" applyFill="1" applyBorder="1" applyAlignment="1" applyProtection="1">
      <alignment vertical="center"/>
    </xf>
    <xf numFmtId="0" fontId="0" fillId="4" borderId="18" xfId="0" applyFont="1" applyFill="1" applyBorder="1" applyAlignment="1"/>
    <xf numFmtId="0" fontId="17" fillId="0" borderId="19" xfId="0" applyFont="1" applyFill="1" applyBorder="1" applyAlignment="1" applyProtection="1">
      <alignment horizontal="center"/>
      <protection locked="0"/>
    </xf>
    <xf numFmtId="0" fontId="0" fillId="0" borderId="20" xfId="0" applyFont="1" applyFill="1" applyBorder="1" applyAlignment="1" applyProtection="1">
      <alignment horizontal="center"/>
      <protection locked="0"/>
    </xf>
    <xf numFmtId="0" fontId="17" fillId="0" borderId="20" xfId="0" applyFont="1" applyFill="1" applyBorder="1" applyAlignment="1" applyProtection="1">
      <alignment horizontal="center"/>
      <protection locked="0"/>
    </xf>
    <xf numFmtId="0" fontId="17" fillId="4" borderId="0" xfId="0" applyFont="1" applyFill="1" applyBorder="1" applyAlignment="1" applyProtection="1">
      <alignment horizontal="center"/>
    </xf>
    <xf numFmtId="0" fontId="0" fillId="4" borderId="9" xfId="0" applyFont="1" applyFill="1" applyBorder="1" applyAlignment="1" applyProtection="1">
      <alignment horizontal="center"/>
    </xf>
    <xf numFmtId="0" fontId="0" fillId="4" borderId="0" xfId="0" applyFont="1" applyFill="1" applyBorder="1" applyAlignment="1">
      <alignment vertical="center"/>
    </xf>
    <xf numFmtId="15" fontId="17" fillId="4" borderId="0" xfId="0" applyNumberFormat="1" applyFont="1" applyFill="1" applyBorder="1" applyAlignment="1">
      <alignment horizontal="right" vertical="center"/>
    </xf>
    <xf numFmtId="0" fontId="17" fillId="0" borderId="15" xfId="0" applyFont="1" applyFill="1" applyBorder="1" applyAlignment="1" applyProtection="1">
      <alignment horizontal="left" vertical="center"/>
      <protection locked="0"/>
    </xf>
    <xf numFmtId="14" fontId="17" fillId="0" borderId="14" xfId="0" quotePrefix="1" applyNumberFormat="1" applyFont="1" applyFill="1" applyBorder="1" applyAlignment="1" applyProtection="1">
      <alignment horizontal="center" vertical="top"/>
      <protection locked="0"/>
    </xf>
    <xf numFmtId="0" fontId="17" fillId="0" borderId="11" xfId="0" applyFont="1" applyFill="1" applyBorder="1" applyAlignment="1" applyProtection="1">
      <alignment horizontal="center" vertical="top"/>
      <protection locked="0"/>
    </xf>
    <xf numFmtId="0" fontId="17" fillId="0" borderId="12" xfId="0" applyFont="1" applyFill="1" applyBorder="1" applyAlignment="1" applyProtection="1">
      <alignment horizontal="center" vertical="top"/>
      <protection locked="0"/>
    </xf>
    <xf numFmtId="0" fontId="17" fillId="0" borderId="15" xfId="0" applyFont="1" applyFill="1" applyBorder="1" applyAlignment="1" applyProtection="1">
      <alignment horizontal="center" vertical="center"/>
      <protection locked="0"/>
    </xf>
    <xf numFmtId="0" fontId="17" fillId="0" borderId="21" xfId="0" applyFont="1" applyFill="1" applyBorder="1" applyAlignment="1" applyProtection="1">
      <alignment horizontal="center" vertical="center"/>
      <protection locked="0"/>
    </xf>
    <xf numFmtId="0" fontId="0" fillId="0" borderId="10" xfId="0" applyFont="1" applyFill="1" applyBorder="1" applyAlignment="1" applyProtection="1">
      <protection locked="0"/>
    </xf>
    <xf numFmtId="0" fontId="17" fillId="4" borderId="10" xfId="0" applyFont="1" applyFill="1" applyBorder="1" applyAlignment="1" applyProtection="1">
      <alignment horizontal="left" vertical="center"/>
    </xf>
    <xf numFmtId="0" fontId="0" fillId="4" borderId="11" xfId="0" applyFont="1" applyFill="1" applyBorder="1" applyAlignment="1">
      <alignment vertical="center"/>
    </xf>
    <xf numFmtId="0" fontId="17" fillId="4" borderId="0" xfId="0" applyFont="1" applyFill="1" applyBorder="1" applyAlignment="1">
      <alignment horizontal="right"/>
    </xf>
    <xf numFmtId="0" fontId="17" fillId="0" borderId="0" xfId="0" applyFont="1" applyAlignment="1"/>
    <xf numFmtId="0" fontId="17" fillId="0" borderId="18" xfId="0" applyFont="1" applyBorder="1" applyAlignment="1"/>
    <xf numFmtId="0" fontId="10" fillId="0" borderId="14" xfId="0" applyFont="1" applyFill="1" applyBorder="1" applyAlignment="1" applyProtection="1">
      <alignment horizontal="left"/>
      <protection locked="0"/>
    </xf>
    <xf numFmtId="0" fontId="10" fillId="0" borderId="11" xfId="0" applyFont="1" applyBorder="1" applyAlignment="1"/>
    <xf numFmtId="0" fontId="10" fillId="0" borderId="12" xfId="0" applyFont="1" applyBorder="1" applyAlignment="1"/>
    <xf numFmtId="0" fontId="0" fillId="4" borderId="9" xfId="0" applyFont="1" applyFill="1" applyBorder="1" applyAlignment="1" applyProtection="1">
      <alignment horizontal="center"/>
    </xf>
    <xf numFmtId="49" fontId="17" fillId="0" borderId="15" xfId="0" applyNumberFormat="1" applyFont="1" applyFill="1" applyBorder="1" applyAlignment="1" applyProtection="1">
      <alignment horizontal="center" vertical="center"/>
      <protection locked="0"/>
    </xf>
    <xf numFmtId="0" fontId="10" fillId="0" borderId="22" xfId="0" applyFont="1" applyFill="1" applyBorder="1" applyAlignment="1" applyProtection="1">
      <protection locked="0"/>
    </xf>
    <xf numFmtId="0" fontId="0" fillId="0" borderId="23" xfId="0" applyFont="1" applyFill="1" applyBorder="1" applyAlignment="1" applyProtection="1">
      <protection locked="0"/>
    </xf>
    <xf numFmtId="0" fontId="0" fillId="0" borderId="24" xfId="0" applyFont="1" applyFill="1" applyBorder="1" applyAlignment="1" applyProtection="1">
      <protection locked="0"/>
    </xf>
    <xf numFmtId="0" fontId="17" fillId="4" borderId="25" xfId="0" applyFont="1" applyFill="1" applyBorder="1" applyAlignment="1" applyProtection="1">
      <alignment horizontal="left" vertical="center"/>
    </xf>
    <xf numFmtId="0" fontId="0" fillId="4" borderId="26" xfId="0" applyFont="1" applyFill="1" applyBorder="1" applyAlignment="1">
      <alignment horizontal="left" vertical="center"/>
    </xf>
    <xf numFmtId="164" fontId="8" fillId="0" borderId="22" xfId="0" applyNumberFormat="1" applyFont="1" applyFill="1" applyBorder="1" applyAlignment="1" applyProtection="1">
      <alignment horizontal="left" vertical="center"/>
      <protection locked="0"/>
    </xf>
    <xf numFmtId="164" fontId="8" fillId="0" borderId="23" xfId="0" applyNumberFormat="1" applyFont="1" applyFill="1" applyBorder="1" applyAlignment="1" applyProtection="1">
      <alignment horizontal="left" vertical="center"/>
      <protection locked="0"/>
    </xf>
    <xf numFmtId="164" fontId="8" fillId="0" borderId="24" xfId="0" applyNumberFormat="1" applyFont="1" applyFill="1" applyBorder="1" applyAlignment="1" applyProtection="1">
      <alignment horizontal="left" vertical="center"/>
      <protection locked="0"/>
    </xf>
    <xf numFmtId="0" fontId="0" fillId="4" borderId="27" xfId="0" applyFont="1" applyFill="1" applyBorder="1" applyAlignment="1">
      <alignment vertical="center"/>
    </xf>
    <xf numFmtId="0" fontId="8" fillId="4" borderId="27" xfId="0" applyFont="1" applyFill="1" applyBorder="1" applyAlignment="1">
      <alignment horizontal="right"/>
    </xf>
    <xf numFmtId="0" fontId="0" fillId="4" borderId="27" xfId="0" applyFont="1" applyFill="1" applyBorder="1" applyAlignment="1"/>
    <xf numFmtId="0" fontId="19" fillId="4" borderId="27" xfId="0" applyFont="1" applyFill="1" applyBorder="1" applyAlignment="1">
      <alignment horizontal="left"/>
    </xf>
    <xf numFmtId="0" fontId="19" fillId="4" borderId="26" xfId="0" applyFont="1" applyFill="1" applyBorder="1" applyAlignment="1">
      <alignment horizontal="left"/>
    </xf>
    <xf numFmtId="0" fontId="17" fillId="0" borderId="28" xfId="0" applyFont="1" applyFill="1" applyBorder="1" applyAlignment="1" applyProtection="1">
      <alignment horizontal="left" vertical="center"/>
      <protection locked="0"/>
    </xf>
    <xf numFmtId="3" fontId="17" fillId="0" borderId="28" xfId="0" quotePrefix="1" applyNumberFormat="1"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protection locked="0"/>
    </xf>
    <xf numFmtId="0" fontId="20" fillId="0" borderId="0" xfId="0" applyFont="1" applyFill="1" applyBorder="1"/>
    <xf numFmtId="0" fontId="21" fillId="4" borderId="5" xfId="0" applyFont="1" applyFill="1" applyBorder="1" applyAlignment="1" applyProtection="1">
      <alignment horizontal="left" vertical="center"/>
    </xf>
    <xf numFmtId="0" fontId="21" fillId="4" borderId="0" xfId="0" applyFont="1" applyFill="1" applyBorder="1" applyAlignment="1" applyProtection="1">
      <alignment horizontal="left" vertical="center" indent="1"/>
    </xf>
    <xf numFmtId="0" fontId="20" fillId="4" borderId="0" xfId="0" applyFont="1" applyFill="1" applyBorder="1" applyAlignment="1" applyProtection="1">
      <alignment horizontal="left" vertical="center"/>
    </xf>
    <xf numFmtId="0" fontId="20" fillId="4" borderId="3" xfId="0" applyFont="1" applyFill="1" applyBorder="1" applyAlignment="1" applyProtection="1">
      <alignment horizontal="left" vertical="center"/>
    </xf>
    <xf numFmtId="0" fontId="21" fillId="4" borderId="3" xfId="0" applyFont="1" applyFill="1" applyBorder="1" applyAlignment="1" applyProtection="1">
      <alignment horizontal="right" vertical="center"/>
    </xf>
    <xf numFmtId="0" fontId="20" fillId="4" borderId="3" xfId="0" applyFont="1" applyFill="1" applyBorder="1" applyAlignment="1">
      <alignment horizontal="right"/>
    </xf>
    <xf numFmtId="0" fontId="21" fillId="4" borderId="3" xfId="0" quotePrefix="1" applyFont="1" applyFill="1" applyBorder="1" applyAlignment="1">
      <alignment horizontal="center" vertical="center"/>
    </xf>
    <xf numFmtId="0" fontId="20" fillId="4" borderId="3" xfId="0" applyFont="1" applyFill="1" applyBorder="1" applyAlignment="1">
      <alignment horizontal="center"/>
    </xf>
    <xf numFmtId="0" fontId="21" fillId="4" borderId="3" xfId="0" applyFont="1" applyFill="1" applyBorder="1" applyAlignment="1">
      <alignment horizontal="left" vertical="center"/>
    </xf>
    <xf numFmtId="0" fontId="22" fillId="4" borderId="3" xfId="0" applyFont="1" applyFill="1" applyBorder="1" applyAlignment="1">
      <alignment vertical="center"/>
    </xf>
    <xf numFmtId="0" fontId="20" fillId="4" borderId="3" xfId="0" applyFont="1" applyFill="1" applyBorder="1" applyAlignment="1">
      <alignment vertical="center"/>
    </xf>
    <xf numFmtId="0" fontId="20" fillId="4" borderId="3" xfId="0"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20" fillId="0" borderId="0" xfId="0" applyFont="1" applyFill="1"/>
    <xf numFmtId="0" fontId="23" fillId="0" borderId="0" xfId="0" applyFont="1" applyFill="1" applyAlignment="1">
      <alignment vertical="center"/>
    </xf>
    <xf numFmtId="0" fontId="23" fillId="0" borderId="0" xfId="0" applyFont="1" applyFill="1"/>
    <xf numFmtId="0" fontId="21" fillId="4" borderId="0" xfId="0" applyFont="1" applyFill="1" applyBorder="1" applyAlignment="1">
      <alignment horizontal="right" vertical="center"/>
    </xf>
    <xf numFmtId="0" fontId="21" fillId="4" borderId="0" xfId="0" quotePrefix="1" applyFont="1" applyFill="1" applyBorder="1" applyAlignment="1" applyProtection="1">
      <alignment horizontal="center" vertical="center"/>
    </xf>
    <xf numFmtId="0" fontId="20" fillId="4" borderId="0" xfId="0" applyFont="1" applyFill="1" applyBorder="1" applyAlignment="1">
      <alignment horizont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0" fillId="4" borderId="0" xfId="0" applyFont="1" applyFill="1" applyBorder="1" applyAlignment="1">
      <alignment vertical="center"/>
    </xf>
    <xf numFmtId="0" fontId="20" fillId="4" borderId="0" xfId="0" applyFont="1" applyFill="1" applyBorder="1" applyAlignment="1" applyProtection="1">
      <alignment horizontal="center" vertical="center"/>
    </xf>
    <xf numFmtId="0" fontId="20" fillId="4" borderId="9" xfId="0" applyFont="1" applyFill="1" applyBorder="1" applyAlignment="1" applyProtection="1">
      <alignment horizontal="center" vertical="center"/>
    </xf>
    <xf numFmtId="0" fontId="20" fillId="4" borderId="30" xfId="0" applyFont="1" applyFill="1" applyBorder="1" applyAlignment="1" applyProtection="1"/>
    <xf numFmtId="0" fontId="20" fillId="4" borderId="27" xfId="0" applyFont="1" applyFill="1" applyBorder="1" applyAlignment="1" applyProtection="1">
      <alignment horizontal="left" vertical="center"/>
    </xf>
    <xf numFmtId="0" fontId="24" fillId="4" borderId="27" xfId="0" quotePrefix="1" applyFont="1" applyFill="1" applyBorder="1" applyAlignment="1" applyProtection="1">
      <alignment horizontal="left" vertical="center"/>
    </xf>
    <xf numFmtId="0" fontId="24" fillId="4" borderId="27" xfId="0" applyFont="1" applyFill="1" applyBorder="1" applyAlignment="1" applyProtection="1">
      <alignment horizontal="left" vertical="center"/>
    </xf>
    <xf numFmtId="0" fontId="0" fillId="4" borderId="26" xfId="0" applyFont="1" applyFill="1" applyBorder="1" applyAlignment="1" applyProtection="1"/>
    <xf numFmtId="0" fontId="25" fillId="0" borderId="0" xfId="0" applyFont="1" applyFill="1" applyAlignment="1" applyProtection="1">
      <alignment wrapText="1"/>
    </xf>
    <xf numFmtId="0" fontId="0" fillId="0" borderId="0" xfId="0" applyFont="1" applyFill="1" applyAlignment="1" applyProtection="1">
      <alignment wrapText="1"/>
    </xf>
    <xf numFmtId="0" fontId="0" fillId="0" borderId="0" xfId="0" applyFont="1" applyFill="1" applyBorder="1" applyAlignment="1">
      <alignment horizontal="center"/>
    </xf>
    <xf numFmtId="0" fontId="14" fillId="4" borderId="3" xfId="0" applyFont="1" applyFill="1" applyBorder="1" applyAlignment="1" applyProtection="1">
      <alignment vertical="center"/>
    </xf>
    <xf numFmtId="0" fontId="10" fillId="4" borderId="3" xfId="0" applyFont="1" applyFill="1" applyBorder="1" applyAlignment="1" applyProtection="1">
      <alignment vertical="center"/>
    </xf>
    <xf numFmtId="0" fontId="26" fillId="4" borderId="31" xfId="0" applyFont="1" applyFill="1" applyBorder="1" applyAlignment="1" applyProtection="1">
      <alignment horizontal="center" vertical="center"/>
    </xf>
    <xf numFmtId="0" fontId="15" fillId="4" borderId="5" xfId="0" applyFont="1" applyFill="1" applyBorder="1" applyAlignment="1" applyProtection="1">
      <alignment vertical="center"/>
    </xf>
    <xf numFmtId="0" fontId="14" fillId="4" borderId="0" xfId="0" applyFont="1" applyFill="1" applyBorder="1" applyAlignment="1" applyProtection="1">
      <alignment vertical="center"/>
    </xf>
    <xf numFmtId="0" fontId="15" fillId="4" borderId="0" xfId="0" applyFont="1" applyFill="1" applyBorder="1" applyAlignment="1" applyProtection="1">
      <alignment vertical="center"/>
    </xf>
    <xf numFmtId="0" fontId="8" fillId="4" borderId="30" xfId="0" applyFont="1" applyFill="1" applyBorder="1" applyAlignment="1" applyProtection="1">
      <alignment horizontal="center" vertical="center"/>
    </xf>
    <xf numFmtId="0" fontId="8" fillId="4" borderId="32" xfId="0" applyFont="1" applyFill="1" applyBorder="1" applyAlignment="1">
      <alignment horizontal="center" vertical="center"/>
    </xf>
    <xf numFmtId="0" fontId="8" fillId="4" borderId="25" xfId="0" applyFont="1" applyFill="1" applyBorder="1" applyAlignment="1" applyProtection="1">
      <alignment horizontal="center" vertical="center"/>
    </xf>
    <xf numFmtId="0" fontId="8" fillId="4" borderId="26" xfId="0" applyFont="1" applyFill="1" applyBorder="1" applyAlignment="1">
      <alignment horizontal="center" vertical="center"/>
    </xf>
    <xf numFmtId="0" fontId="27" fillId="4" borderId="5"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xf>
    <xf numFmtId="0" fontId="27" fillId="4" borderId="0" xfId="0" applyFont="1" applyFill="1" applyAlignment="1">
      <alignment horizontal="left" vertical="center" wrapText="1"/>
    </xf>
    <xf numFmtId="0" fontId="27" fillId="4" borderId="9" xfId="0" applyFont="1" applyFill="1" applyBorder="1" applyAlignment="1">
      <alignment horizontal="left" vertical="center" wrapText="1"/>
    </xf>
    <xf numFmtId="0" fontId="1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17" fillId="0" borderId="34"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27" fillId="4" borderId="9" xfId="0" applyFont="1" applyFill="1" applyBorder="1" applyAlignment="1" applyProtection="1">
      <alignment horizontal="left" vertical="center" wrapText="1"/>
    </xf>
    <xf numFmtId="0" fontId="27" fillId="4" borderId="5" xfId="0" applyFont="1" applyFill="1" applyBorder="1" applyAlignment="1" applyProtection="1">
      <alignment horizontal="center" vertical="top"/>
    </xf>
    <xf numFmtId="10" fontId="0" fillId="0" borderId="0" xfId="0" applyNumberFormat="1" applyFont="1" applyFill="1" applyBorder="1"/>
    <xf numFmtId="10" fontId="27" fillId="4" borderId="5" xfId="0" applyNumberFormat="1" applyFont="1" applyFill="1" applyBorder="1" applyAlignment="1" applyProtection="1">
      <alignment horizontal="center" vertical="center"/>
    </xf>
    <xf numFmtId="10" fontId="27" fillId="4" borderId="0" xfId="0" applyNumberFormat="1" applyFont="1" applyFill="1" applyBorder="1" applyAlignment="1" applyProtection="1">
      <alignment horizontal="left" vertical="center" wrapText="1"/>
    </xf>
    <xf numFmtId="165" fontId="17" fillId="0" borderId="34" xfId="1" applyNumberFormat="1" applyFont="1" applyFill="1" applyBorder="1" applyAlignment="1" applyProtection="1">
      <alignment horizontal="center" vertical="center"/>
      <protection locked="0"/>
    </xf>
    <xf numFmtId="165" fontId="17" fillId="0" borderId="15" xfId="1" applyNumberFormat="1" applyFont="1" applyFill="1" applyBorder="1" applyAlignment="1" applyProtection="1">
      <alignment horizontal="center" vertical="center"/>
      <protection locked="0"/>
    </xf>
    <xf numFmtId="165" fontId="17" fillId="0" borderId="14" xfId="1" applyNumberFormat="1" applyFont="1" applyFill="1" applyBorder="1" applyAlignment="1" applyProtection="1">
      <alignment horizontal="center" vertical="center"/>
      <protection locked="0"/>
    </xf>
    <xf numFmtId="165" fontId="17" fillId="0" borderId="33" xfId="1" applyNumberFormat="1" applyFont="1" applyFill="1" applyBorder="1" applyAlignment="1" applyProtection="1">
      <alignment horizontal="center" vertical="center"/>
      <protection locked="0"/>
    </xf>
    <xf numFmtId="165" fontId="17" fillId="0" borderId="10" xfId="1" applyNumberFormat="1" applyFont="1" applyFill="1" applyBorder="1" applyAlignment="1" applyProtection="1">
      <alignment horizontal="center" vertical="center"/>
      <protection locked="0"/>
    </xf>
    <xf numFmtId="165" fontId="17" fillId="0" borderId="12" xfId="1" applyNumberFormat="1" applyFont="1" applyFill="1" applyBorder="1" applyAlignment="1" applyProtection="1">
      <alignment horizontal="center" vertical="center"/>
      <protection locked="0"/>
    </xf>
    <xf numFmtId="10" fontId="10" fillId="0" borderId="0" xfId="0" applyNumberFormat="1" applyFont="1" applyFill="1"/>
    <xf numFmtId="10" fontId="12" fillId="0" borderId="0" xfId="0" applyNumberFormat="1" applyFont="1" applyFill="1"/>
    <xf numFmtId="10" fontId="0" fillId="0" borderId="0" xfId="0" applyNumberFormat="1" applyFont="1" applyFill="1"/>
    <xf numFmtId="0" fontId="28" fillId="4" borderId="0" xfId="0" applyFont="1" applyFill="1" applyBorder="1" applyAlignment="1" applyProtection="1">
      <alignment horizontal="left" vertical="center" wrapText="1"/>
    </xf>
    <xf numFmtId="2" fontId="17" fillId="4" borderId="22" xfId="0" applyNumberFormat="1" applyFont="1" applyFill="1" applyBorder="1" applyAlignment="1">
      <alignment horizontal="center" vertical="center"/>
    </xf>
    <xf numFmtId="2" fontId="17" fillId="4" borderId="24" xfId="0" applyNumberFormat="1" applyFont="1" applyFill="1" applyBorder="1" applyAlignment="1">
      <alignment horizontal="center" vertical="center"/>
    </xf>
    <xf numFmtId="2" fontId="17" fillId="4" borderId="23" xfId="0" applyNumberFormat="1" applyFont="1" applyFill="1" applyBorder="1" applyAlignment="1">
      <alignment horizontal="center" vertical="center"/>
    </xf>
    <xf numFmtId="2" fontId="17" fillId="4" borderId="35" xfId="0" applyNumberFormat="1" applyFont="1" applyFill="1" applyBorder="1" applyAlignment="1">
      <alignment horizontal="center" vertical="center"/>
    </xf>
    <xf numFmtId="2" fontId="17" fillId="4" borderId="36" xfId="0" applyNumberFormat="1" applyFont="1" applyFill="1" applyBorder="1" applyAlignment="1">
      <alignment horizontal="center" vertical="center"/>
    </xf>
    <xf numFmtId="1" fontId="17" fillId="0" borderId="37" xfId="0" applyNumberFormat="1" applyFont="1" applyFill="1" applyBorder="1" applyAlignment="1" applyProtection="1">
      <alignment horizontal="center" vertical="center"/>
      <protection locked="0"/>
    </xf>
    <xf numFmtId="1" fontId="17" fillId="0" borderId="6" xfId="0" applyNumberFormat="1" applyFont="1" applyFill="1" applyBorder="1" applyAlignment="1" applyProtection="1">
      <alignment horizontal="center" vertical="center"/>
      <protection locked="0"/>
    </xf>
    <xf numFmtId="1" fontId="17" fillId="0" borderId="38" xfId="0" applyNumberFormat="1" applyFont="1" applyFill="1" applyBorder="1" applyAlignment="1" applyProtection="1">
      <alignment horizontal="center" vertical="center"/>
      <protection locked="0"/>
    </xf>
    <xf numFmtId="2" fontId="17" fillId="0" borderId="30" xfId="0" applyNumberFormat="1" applyFont="1" applyFill="1" applyBorder="1" applyAlignment="1" applyProtection="1">
      <alignment horizontal="center" vertical="center"/>
      <protection locked="0"/>
    </xf>
    <xf numFmtId="2" fontId="17" fillId="0" borderId="27" xfId="0" applyNumberFormat="1" applyFont="1" applyFill="1" applyBorder="1" applyAlignment="1" applyProtection="1">
      <alignment horizontal="center" vertical="center"/>
      <protection locked="0"/>
    </xf>
    <xf numFmtId="2" fontId="17" fillId="0" borderId="26"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xf>
    <xf numFmtId="0" fontId="18" fillId="4" borderId="3" xfId="0" applyFont="1" applyFill="1" applyBorder="1" applyAlignment="1" applyProtection="1">
      <alignment horizontal="left" vertical="center" wrapText="1"/>
    </xf>
    <xf numFmtId="0" fontId="8" fillId="4" borderId="39" xfId="0" applyFont="1" applyFill="1" applyBorder="1" applyAlignment="1" applyProtection="1">
      <alignment horizontal="center" vertical="center"/>
    </xf>
    <xf numFmtId="0" fontId="8" fillId="4" borderId="40" xfId="0" applyFont="1" applyFill="1" applyBorder="1" applyAlignment="1">
      <alignment horizontal="center" vertical="center"/>
    </xf>
    <xf numFmtId="0" fontId="8" fillId="4" borderId="41" xfId="0" applyFont="1" applyFill="1" applyBorder="1" applyAlignment="1" applyProtection="1">
      <alignment horizontal="center" vertical="center"/>
    </xf>
    <xf numFmtId="0" fontId="8" fillId="4" borderId="42" xfId="0" applyFont="1" applyFill="1" applyBorder="1" applyAlignment="1">
      <alignment horizontal="center" vertical="center"/>
    </xf>
    <xf numFmtId="0" fontId="17" fillId="4" borderId="0" xfId="0" applyFont="1" applyFill="1" applyBorder="1" applyAlignment="1" applyProtection="1">
      <alignment horizontal="left" vertical="center" wrapText="1"/>
    </xf>
    <xf numFmtId="165" fontId="17" fillId="0" borderId="37" xfId="1" applyNumberFormat="1" applyFont="1" applyFill="1" applyBorder="1" applyAlignment="1" applyProtection="1">
      <alignment horizontal="center" vertical="center"/>
      <protection locked="0"/>
    </xf>
    <xf numFmtId="165" fontId="17" fillId="0" borderId="6" xfId="1" applyNumberFormat="1" applyFont="1" applyFill="1" applyBorder="1" applyAlignment="1" applyProtection="1">
      <alignment horizontal="center" vertical="center"/>
      <protection locked="0"/>
    </xf>
    <xf numFmtId="165" fontId="17" fillId="0" borderId="38" xfId="1" applyNumberFormat="1" applyFont="1" applyFill="1" applyBorder="1" applyAlignment="1" applyProtection="1">
      <alignment horizontal="center" vertical="center"/>
      <protection locked="0"/>
    </xf>
    <xf numFmtId="1" fontId="15" fillId="4" borderId="22" xfId="0" applyNumberFormat="1" applyFont="1" applyFill="1" applyBorder="1" applyAlignment="1">
      <alignment horizontal="center" vertical="center"/>
    </xf>
    <xf numFmtId="1" fontId="15" fillId="4" borderId="24" xfId="0" applyNumberFormat="1" applyFont="1" applyFill="1" applyBorder="1" applyAlignment="1">
      <alignment horizontal="center" vertical="center"/>
    </xf>
    <xf numFmtId="1" fontId="15" fillId="4" borderId="35" xfId="0" applyNumberFormat="1" applyFont="1" applyFill="1" applyBorder="1" applyAlignment="1">
      <alignment horizontal="center" vertical="center"/>
    </xf>
    <xf numFmtId="1" fontId="15" fillId="4" borderId="36" xfId="0" applyNumberFormat="1" applyFont="1" applyFill="1" applyBorder="1" applyAlignment="1">
      <alignment horizontal="center" vertical="center"/>
    </xf>
    <xf numFmtId="0" fontId="0" fillId="0" borderId="5" xfId="0" applyFont="1" applyFill="1" applyBorder="1"/>
    <xf numFmtId="0" fontId="10" fillId="0" borderId="0" xfId="0" applyFont="1" applyFill="1" applyBorder="1"/>
    <xf numFmtId="0" fontId="10" fillId="4" borderId="5" xfId="0" applyFont="1" applyFill="1" applyBorder="1" applyAlignment="1" applyProtection="1">
      <alignment horizontal="center" vertical="center"/>
    </xf>
    <xf numFmtId="0" fontId="0" fillId="4" borderId="9" xfId="0" applyFont="1" applyFill="1" applyBorder="1" applyAlignment="1">
      <alignment horizontal="left" vertical="center" wrapText="1"/>
    </xf>
    <xf numFmtId="0" fontId="0" fillId="4" borderId="39" xfId="0" applyFont="1" applyFill="1" applyBorder="1" applyAlignment="1" applyProtection="1">
      <alignment horizontal="center" vertical="center"/>
    </xf>
    <xf numFmtId="0" fontId="0" fillId="4" borderId="43" xfId="0" applyFont="1" applyFill="1" applyBorder="1" applyAlignment="1" applyProtection="1">
      <alignment horizontal="center" vertical="center"/>
    </xf>
    <xf numFmtId="1" fontId="0" fillId="4" borderId="1" xfId="0" applyNumberFormat="1" applyFont="1" applyFill="1" applyBorder="1" applyAlignment="1">
      <alignment horizontal="center" vertical="center"/>
    </xf>
    <xf numFmtId="1" fontId="0" fillId="4" borderId="3" xfId="0" applyNumberFormat="1" applyFont="1" applyFill="1" applyBorder="1" applyAlignment="1">
      <alignment horizontal="center" vertical="center"/>
    </xf>
    <xf numFmtId="1" fontId="0" fillId="4" borderId="0" xfId="0" applyNumberFormat="1" applyFont="1" applyFill="1" applyBorder="1" applyAlignment="1">
      <alignment horizontal="center" vertical="center"/>
    </xf>
    <xf numFmtId="1" fontId="0" fillId="4" borderId="9" xfId="0" applyNumberFormat="1" applyFont="1" applyFill="1" applyBorder="1" applyAlignment="1">
      <alignment horizontal="center" vertical="center"/>
    </xf>
    <xf numFmtId="0" fontId="10" fillId="4" borderId="5" xfId="0" applyFont="1" applyFill="1" applyBorder="1" applyAlignment="1" applyProtection="1">
      <alignment horizontal="center" vertical="top"/>
    </xf>
    <xf numFmtId="0" fontId="10" fillId="4" borderId="0" xfId="0" applyFont="1" applyFill="1" applyBorder="1" applyAlignment="1">
      <alignment horizontal="left" vertical="center" wrapText="1"/>
    </xf>
    <xf numFmtId="0" fontId="15" fillId="4" borderId="39" xfId="0" applyFont="1" applyFill="1" applyBorder="1" applyAlignment="1" applyProtection="1">
      <alignment horizontal="center" vertical="center"/>
    </xf>
    <xf numFmtId="0" fontId="15" fillId="4" borderId="43" xfId="0" applyFont="1"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0" fillId="4" borderId="0"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4" xfId="0" applyFont="1" applyFill="1" applyBorder="1" applyAlignment="1">
      <alignment horizontal="center" vertical="center"/>
    </xf>
    <xf numFmtId="0" fontId="0" fillId="4" borderId="45" xfId="0" applyFont="1" applyFill="1" applyBorder="1" applyAlignment="1">
      <alignment horizontal="center" vertical="center"/>
    </xf>
    <xf numFmtId="0" fontId="10" fillId="4" borderId="3" xfId="0" applyFont="1" applyFill="1" applyBorder="1" applyAlignment="1" applyProtection="1">
      <alignment horizontal="left" vertical="center" wrapText="1"/>
    </xf>
    <xf numFmtId="0" fontId="17" fillId="0" borderId="46" xfId="0" applyFont="1" applyFill="1" applyBorder="1" applyAlignment="1" applyProtection="1">
      <alignment horizontal="center" vertical="center"/>
      <protection locked="0"/>
    </xf>
    <xf numFmtId="0" fontId="17" fillId="0" borderId="47" xfId="0" applyFont="1" applyFill="1" applyBorder="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4" borderId="34" xfId="0" applyFont="1" applyFill="1" applyBorder="1" applyAlignment="1" applyProtection="1">
      <alignment horizontal="center" vertical="center"/>
    </xf>
    <xf numFmtId="0" fontId="17" fillId="4" borderId="14" xfId="0" applyFont="1" applyFill="1" applyBorder="1" applyAlignment="1" applyProtection="1">
      <alignment horizontal="center" vertical="center"/>
    </xf>
    <xf numFmtId="0" fontId="17" fillId="4" borderId="15" xfId="0" applyFont="1" applyFill="1" applyBorder="1" applyAlignment="1" applyProtection="1">
      <alignment horizontal="center" vertical="center"/>
    </xf>
    <xf numFmtId="0" fontId="17" fillId="4" borderId="21" xfId="0" applyFont="1" applyFill="1" applyBorder="1" applyAlignment="1" applyProtection="1">
      <alignment horizontal="center" vertical="center"/>
    </xf>
    <xf numFmtId="1" fontId="17" fillId="4" borderId="10" xfId="0" applyNumberFormat="1" applyFont="1" applyFill="1" applyBorder="1" applyAlignment="1" applyProtection="1">
      <alignment horizontal="center" vertical="center" wrapText="1"/>
    </xf>
    <xf numFmtId="1" fontId="17" fillId="4" borderId="12" xfId="0" applyNumberFormat="1" applyFont="1" applyFill="1" applyBorder="1" applyAlignment="1" applyProtection="1">
      <alignment horizontal="center" vertical="center" wrapText="1"/>
    </xf>
    <xf numFmtId="1" fontId="17" fillId="4" borderId="14" xfId="0" applyNumberFormat="1" applyFont="1" applyFill="1" applyBorder="1" applyAlignment="1" applyProtection="1">
      <alignment horizontal="center" vertical="center" wrapText="1"/>
    </xf>
    <xf numFmtId="1" fontId="17" fillId="4" borderId="11" xfId="0" applyNumberFormat="1" applyFont="1" applyFill="1" applyBorder="1" applyAlignment="1" applyProtection="1">
      <alignment horizontal="center" vertical="center" wrapText="1"/>
    </xf>
    <xf numFmtId="0" fontId="15" fillId="4" borderId="0" xfId="0" applyFont="1" applyFill="1" applyBorder="1" applyAlignment="1" applyProtection="1">
      <alignment horizontal="left" vertical="center" wrapText="1"/>
    </xf>
    <xf numFmtId="0" fontId="26" fillId="4" borderId="0" xfId="0" applyFont="1" applyFill="1" applyAlignment="1">
      <alignment horizontal="left" vertical="center" wrapText="1"/>
    </xf>
    <xf numFmtId="0" fontId="26" fillId="4" borderId="9" xfId="0" applyFont="1" applyFill="1" applyBorder="1" applyAlignment="1">
      <alignment horizontal="left" vertical="center" wrapText="1"/>
    </xf>
    <xf numFmtId="165" fontId="15" fillId="4" borderId="22" xfId="1" applyNumberFormat="1" applyFont="1" applyFill="1" applyBorder="1" applyAlignment="1" applyProtection="1">
      <alignment horizontal="center" vertical="center"/>
    </xf>
    <xf numFmtId="165" fontId="15" fillId="4" borderId="23" xfId="1" applyNumberFormat="1" applyFont="1" applyFill="1" applyBorder="1" applyAlignment="1" applyProtection="1">
      <alignment horizontal="center" vertical="center"/>
    </xf>
    <xf numFmtId="165" fontId="15" fillId="4" borderId="35" xfId="1" applyNumberFormat="1" applyFont="1" applyFill="1" applyBorder="1" applyAlignment="1" applyProtection="1">
      <alignment horizontal="center" vertical="center"/>
    </xf>
    <xf numFmtId="165" fontId="15" fillId="4" borderId="36" xfId="1" applyNumberFormat="1" applyFont="1" applyFill="1" applyBorder="1" applyAlignment="1" applyProtection="1">
      <alignment horizontal="center" vertical="center"/>
    </xf>
    <xf numFmtId="165" fontId="17" fillId="0" borderId="49" xfId="1" applyNumberFormat="1" applyFont="1" applyFill="1" applyBorder="1" applyAlignment="1" applyProtection="1">
      <alignment horizontal="center" vertical="center"/>
      <protection locked="0"/>
    </xf>
    <xf numFmtId="165" fontId="17" fillId="0" borderId="28" xfId="1" applyNumberFormat="1" applyFont="1" applyFill="1" applyBorder="1" applyAlignment="1" applyProtection="1">
      <alignment horizontal="center" vertical="center"/>
      <protection locked="0"/>
    </xf>
    <xf numFmtId="165" fontId="17" fillId="0" borderId="29" xfId="1" applyNumberFormat="1" applyFont="1" applyFill="1" applyBorder="1" applyAlignment="1" applyProtection="1">
      <alignment horizontal="center" vertical="center"/>
      <protection locked="0"/>
    </xf>
    <xf numFmtId="0" fontId="27" fillId="4" borderId="0" xfId="0" applyFont="1" applyFill="1" applyBorder="1" applyAlignment="1" applyProtection="1">
      <alignment horizontal="left" vertical="top" wrapText="1"/>
    </xf>
    <xf numFmtId="0" fontId="28" fillId="4" borderId="0" xfId="0" applyFont="1" applyFill="1" applyBorder="1" applyAlignment="1" applyProtection="1">
      <alignment horizontal="left" vertical="top" wrapText="1"/>
    </xf>
    <xf numFmtId="0" fontId="27" fillId="4" borderId="0" xfId="0" applyFont="1" applyFill="1" applyAlignment="1">
      <alignment horizontal="left" vertical="top" wrapText="1"/>
    </xf>
    <xf numFmtId="0" fontId="27" fillId="4" borderId="9" xfId="0" applyFont="1" applyFill="1" applyBorder="1" applyAlignment="1">
      <alignment horizontal="left" vertical="top" wrapText="1"/>
    </xf>
    <xf numFmtId="0" fontId="29" fillId="4" borderId="37" xfId="0"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38" xfId="0" applyFont="1" applyFill="1" applyBorder="1" applyAlignment="1" applyProtection="1">
      <alignment horizontal="center" vertical="center" wrapText="1"/>
    </xf>
    <xf numFmtId="165" fontId="17" fillId="4" borderId="22" xfId="1" applyNumberFormat="1" applyFont="1" applyFill="1" applyBorder="1" applyAlignment="1" applyProtection="1">
      <alignment horizontal="center" vertical="center"/>
    </xf>
    <xf numFmtId="165" fontId="17" fillId="4" borderId="24" xfId="0" applyNumberFormat="1" applyFont="1" applyFill="1" applyBorder="1" applyAlignment="1" applyProtection="1">
      <alignment horizontal="center" vertical="center"/>
    </xf>
    <xf numFmtId="165" fontId="17" fillId="4" borderId="23" xfId="1" applyNumberFormat="1" applyFont="1" applyFill="1" applyBorder="1" applyAlignment="1" applyProtection="1">
      <alignment horizontal="center" vertical="center"/>
    </xf>
    <xf numFmtId="0" fontId="0" fillId="0" borderId="0" xfId="0" applyFont="1" applyFill="1" applyBorder="1" applyAlignment="1">
      <alignment vertical="center"/>
    </xf>
    <xf numFmtId="0" fontId="0" fillId="0" borderId="30"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0" fillId="0" borderId="0" xfId="0" applyFont="1" applyFill="1" applyAlignment="1">
      <alignment vertical="center"/>
    </xf>
    <xf numFmtId="0" fontId="0" fillId="0" borderId="0" xfId="0" applyFont="1" applyFill="1" applyAlignment="1">
      <alignment vertical="center"/>
    </xf>
    <xf numFmtId="0" fontId="0" fillId="4" borderId="37" xfId="0" applyFont="1" applyFill="1" applyBorder="1" applyAlignment="1" applyProtection="1">
      <alignment horizontal="center" vertical="center"/>
    </xf>
    <xf numFmtId="0" fontId="0" fillId="4" borderId="6" xfId="0" applyFont="1" applyFill="1" applyBorder="1" applyAlignment="1" applyProtection="1">
      <alignment horizontal="center" vertical="center"/>
    </xf>
    <xf numFmtId="0" fontId="0" fillId="4" borderId="39"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0" fillId="4" borderId="42" xfId="0" applyFont="1" applyFill="1" applyBorder="1" applyAlignment="1" applyProtection="1">
      <alignment horizontal="center" vertical="center"/>
    </xf>
    <xf numFmtId="0" fontId="17" fillId="4" borderId="0" xfId="0" applyFont="1" applyFill="1" applyBorder="1" applyAlignment="1" applyProtection="1">
      <alignment horizontal="left" vertical="center" wrapText="1"/>
    </xf>
    <xf numFmtId="0" fontId="26" fillId="4" borderId="0" xfId="0" applyFont="1" applyFill="1" applyBorder="1" applyAlignment="1" applyProtection="1">
      <alignment horizontal="left" vertical="center" wrapText="1"/>
    </xf>
    <xf numFmtId="0" fontId="26" fillId="4" borderId="9" xfId="0" applyFont="1" applyFill="1" applyBorder="1" applyAlignment="1" applyProtection="1">
      <alignment horizontal="left" vertical="center" wrapText="1"/>
    </xf>
    <xf numFmtId="165" fontId="17" fillId="5" borderId="50" xfId="0" applyNumberFormat="1" applyFont="1" applyFill="1" applyBorder="1" applyAlignment="1" applyProtection="1">
      <alignment horizontal="center" vertical="center"/>
      <protection locked="0"/>
    </xf>
    <xf numFmtId="165" fontId="17" fillId="5" borderId="51" xfId="0" applyNumberFormat="1" applyFont="1" applyFill="1" applyBorder="1" applyAlignment="1" applyProtection="1">
      <alignment horizontal="center" vertical="center"/>
      <protection locked="0"/>
    </xf>
    <xf numFmtId="165" fontId="17" fillId="5" borderId="43" xfId="0" applyNumberFormat="1" applyFont="1" applyFill="1" applyBorder="1" applyAlignment="1" applyProtection="1">
      <alignment horizontal="center" vertical="center"/>
      <protection locked="0"/>
    </xf>
    <xf numFmtId="0" fontId="9" fillId="6" borderId="39" xfId="0" applyFont="1" applyFill="1" applyBorder="1" applyAlignment="1" applyProtection="1">
      <alignment horizontal="left" vertical="top"/>
    </xf>
    <xf numFmtId="0" fontId="30" fillId="6" borderId="2" xfId="0" applyFont="1" applyFill="1" applyBorder="1" applyAlignment="1" applyProtection="1">
      <alignment horizontal="left" vertical="top" wrapText="1"/>
    </xf>
    <xf numFmtId="0" fontId="12" fillId="0" borderId="0" xfId="0" applyFont="1" applyFill="1" applyBorder="1"/>
    <xf numFmtId="0" fontId="18" fillId="4" borderId="3" xfId="0" applyFont="1" applyFill="1" applyBorder="1" applyAlignment="1">
      <alignment horizontal="right"/>
    </xf>
    <xf numFmtId="0" fontId="31" fillId="4" borderId="3" xfId="0" applyFont="1" applyFill="1" applyBorder="1" applyAlignment="1">
      <alignment horizontal="center" vertical="center"/>
    </xf>
    <xf numFmtId="165" fontId="31" fillId="4" borderId="3" xfId="1" applyNumberFormat="1" applyFont="1" applyFill="1" applyBorder="1" applyAlignment="1">
      <alignment horizontal="center" vertical="center"/>
    </xf>
    <xf numFmtId="165" fontId="31" fillId="4" borderId="3" xfId="0" applyNumberFormat="1" applyFont="1" applyFill="1" applyBorder="1" applyAlignment="1">
      <alignment horizontal="center" vertical="center"/>
    </xf>
    <xf numFmtId="165" fontId="31" fillId="4" borderId="4" xfId="0" applyNumberFormat="1" applyFont="1" applyFill="1" applyBorder="1" applyAlignment="1">
      <alignment horizontal="center" vertical="center"/>
    </xf>
    <xf numFmtId="0" fontId="32" fillId="4" borderId="5" xfId="0" applyFont="1" applyFill="1" applyBorder="1" applyAlignment="1" applyProtection="1">
      <alignment horizontal="left" vertical="center" indent="1"/>
    </xf>
    <xf numFmtId="0" fontId="27" fillId="4" borderId="0" xfId="0" applyFont="1" applyFill="1" applyBorder="1" applyAlignment="1">
      <alignment horizontal="left" vertical="center" wrapText="1"/>
    </xf>
    <xf numFmtId="0" fontId="0" fillId="4" borderId="38" xfId="0" applyFont="1" applyFill="1" applyBorder="1" applyAlignment="1" applyProtection="1">
      <alignment horizontal="center" vertical="center"/>
    </xf>
    <xf numFmtId="0" fontId="27" fillId="4" borderId="5" xfId="0" applyFont="1" applyFill="1" applyBorder="1" applyAlignment="1">
      <alignment horizontal="center" vertical="center"/>
    </xf>
    <xf numFmtId="0" fontId="31" fillId="0" borderId="52" xfId="1" applyNumberFormat="1" applyFont="1" applyFill="1" applyBorder="1" applyAlignment="1" applyProtection="1">
      <alignment horizontal="center" vertical="center"/>
      <protection locked="0"/>
    </xf>
    <xf numFmtId="0" fontId="31" fillId="0" borderId="53" xfId="1" applyNumberFormat="1" applyFont="1" applyFill="1" applyBorder="1" applyAlignment="1" applyProtection="1">
      <alignment horizontal="center" vertical="center"/>
      <protection locked="0"/>
    </xf>
    <xf numFmtId="0" fontId="31" fillId="0" borderId="54" xfId="1" applyNumberFormat="1" applyFont="1" applyFill="1" applyBorder="1" applyAlignment="1" applyProtection="1">
      <alignment horizontal="center" vertical="center"/>
      <protection locked="0"/>
    </xf>
    <xf numFmtId="0" fontId="31" fillId="0" borderId="55" xfId="1" applyNumberFormat="1" applyFont="1" applyFill="1" applyBorder="1" applyAlignment="1" applyProtection="1">
      <alignment horizontal="center" vertical="center"/>
      <protection locked="0"/>
    </xf>
    <xf numFmtId="0" fontId="31" fillId="0" borderId="56" xfId="1" applyNumberFormat="1" applyFont="1" applyFill="1" applyBorder="1" applyAlignment="1" applyProtection="1">
      <alignment horizontal="center" vertical="center"/>
      <protection locked="0"/>
    </xf>
    <xf numFmtId="0" fontId="31" fillId="0" borderId="57" xfId="1" applyNumberFormat="1" applyFont="1" applyFill="1" applyBorder="1" applyAlignment="1" applyProtection="1">
      <alignment horizontal="center" vertical="center"/>
      <protection locked="0"/>
    </xf>
    <xf numFmtId="0" fontId="31" fillId="0" borderId="35" xfId="1" applyNumberFormat="1" applyFont="1" applyFill="1" applyBorder="1" applyAlignment="1" applyProtection="1">
      <alignment horizontal="center" vertical="center"/>
      <protection locked="0"/>
    </xf>
    <xf numFmtId="0" fontId="31" fillId="0" borderId="58" xfId="1" applyNumberFormat="1" applyFont="1" applyFill="1" applyBorder="1" applyAlignment="1" applyProtection="1">
      <alignment horizontal="center" vertical="center"/>
      <protection locked="0"/>
    </xf>
    <xf numFmtId="0" fontId="18" fillId="0" borderId="0" xfId="0" applyFont="1" applyFill="1" applyBorder="1"/>
    <xf numFmtId="0" fontId="28" fillId="4" borderId="5" xfId="0" applyFont="1" applyFill="1" applyBorder="1" applyAlignment="1">
      <alignment horizontal="center" vertical="center"/>
    </xf>
    <xf numFmtId="0" fontId="28" fillId="4" borderId="0"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9" xfId="0" applyFont="1" applyFill="1" applyBorder="1" applyAlignment="1">
      <alignment horizontal="left" vertical="center" wrapText="1"/>
    </xf>
    <xf numFmtId="165" fontId="15" fillId="0" borderId="37" xfId="1" applyNumberFormat="1" applyFont="1" applyFill="1" applyBorder="1" applyAlignment="1" applyProtection="1">
      <alignment horizontal="center" vertical="center"/>
      <protection locked="0"/>
    </xf>
    <xf numFmtId="165" fontId="15" fillId="0" borderId="6" xfId="1" applyNumberFormat="1" applyFont="1" applyFill="1" applyBorder="1" applyAlignment="1" applyProtection="1">
      <alignment horizontal="center" vertical="center"/>
      <protection locked="0"/>
    </xf>
    <xf numFmtId="165" fontId="15" fillId="0" borderId="38" xfId="1" applyNumberFormat="1" applyFont="1" applyFill="1" applyBorder="1" applyAlignment="1" applyProtection="1">
      <alignment horizontal="center" vertical="center"/>
      <protection locked="0"/>
    </xf>
    <xf numFmtId="165" fontId="15" fillId="0" borderId="39" xfId="1" applyNumberFormat="1" applyFont="1" applyFill="1" applyBorder="1" applyAlignment="1" applyProtection="1">
      <alignment horizontal="center" vertical="center"/>
      <protection locked="0"/>
    </xf>
    <xf numFmtId="165" fontId="15" fillId="0" borderId="2" xfId="1" applyNumberFormat="1" applyFont="1" applyFill="1" applyBorder="1" applyAlignment="1" applyProtection="1">
      <alignment horizontal="center" vertical="center"/>
      <protection locked="0"/>
    </xf>
    <xf numFmtId="165" fontId="15" fillId="0" borderId="42" xfId="1" applyNumberFormat="1" applyFont="1" applyFill="1" applyBorder="1" applyAlignment="1" applyProtection="1">
      <alignment horizontal="center" vertical="center"/>
      <protection locked="0"/>
    </xf>
    <xf numFmtId="0" fontId="18" fillId="0" borderId="0" xfId="0" applyFont="1" applyFill="1"/>
    <xf numFmtId="0" fontId="33" fillId="0" borderId="0" xfId="0" applyFont="1" applyFill="1"/>
    <xf numFmtId="0" fontId="27" fillId="4" borderId="5" xfId="0" applyFont="1" applyFill="1" applyBorder="1" applyAlignment="1">
      <alignment horizontal="center" vertical="top"/>
    </xf>
    <xf numFmtId="0" fontId="0" fillId="4" borderId="0" xfId="0" applyFont="1" applyFill="1" applyAlignment="1">
      <alignment horizontal="left" vertical="center" wrapText="1"/>
    </xf>
    <xf numFmtId="165" fontId="17" fillId="0" borderId="52" xfId="1" applyNumberFormat="1" applyFont="1" applyFill="1" applyBorder="1" applyAlignment="1" applyProtection="1">
      <alignment horizontal="center" vertical="center"/>
      <protection locked="0"/>
    </xf>
    <xf numFmtId="165" fontId="17" fillId="0" borderId="53" xfId="1" applyNumberFormat="1" applyFont="1" applyFill="1" applyBorder="1" applyAlignment="1" applyProtection="1">
      <alignment horizontal="center" vertical="center"/>
      <protection locked="0"/>
    </xf>
    <xf numFmtId="165" fontId="17" fillId="0" borderId="54" xfId="1" applyNumberFormat="1" applyFont="1" applyFill="1" applyBorder="1" applyAlignment="1" applyProtection="1">
      <alignment horizontal="center" vertical="center"/>
      <protection locked="0"/>
    </xf>
    <xf numFmtId="165" fontId="26" fillId="0" borderId="22" xfId="1" applyNumberFormat="1" applyFont="1" applyFill="1" applyBorder="1" applyAlignment="1" applyProtection="1">
      <alignment horizontal="center" vertical="center"/>
      <protection locked="0"/>
    </xf>
    <xf numFmtId="165" fontId="26" fillId="0" borderId="23" xfId="1" applyNumberFormat="1" applyFont="1" applyFill="1" applyBorder="1" applyAlignment="1" applyProtection="1">
      <alignment horizontal="center" vertical="center"/>
      <protection locked="0"/>
    </xf>
    <xf numFmtId="165" fontId="26" fillId="0" borderId="36" xfId="1" applyNumberFormat="1"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50" xfId="0" applyFont="1" applyFill="1" applyBorder="1" applyAlignment="1" applyProtection="1">
      <alignment horizontal="center" vertical="center" wrapText="1"/>
      <protection locked="0"/>
    </xf>
    <xf numFmtId="0" fontId="0" fillId="0" borderId="51"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indent="1"/>
    </xf>
    <xf numFmtId="0" fontId="0" fillId="4" borderId="3" xfId="0" applyFont="1" applyFill="1" applyBorder="1" applyAlignment="1">
      <alignment horizontal="left"/>
    </xf>
    <xf numFmtId="0" fontId="0" fillId="4" borderId="4" xfId="0" applyFont="1" applyFill="1" applyBorder="1" applyAlignment="1">
      <alignment horizontal="left"/>
    </xf>
    <xf numFmtId="1" fontId="15" fillId="0" borderId="50" xfId="0" applyNumberFormat="1" applyFont="1" applyFill="1" applyBorder="1" applyAlignment="1" applyProtection="1">
      <alignment horizontal="center" vertical="center"/>
    </xf>
    <xf numFmtId="1" fontId="15" fillId="0" borderId="51" xfId="0" applyNumberFormat="1" applyFont="1" applyFill="1" applyBorder="1" applyAlignment="1">
      <alignment horizontal="center" vertical="center"/>
    </xf>
    <xf numFmtId="1" fontId="15" fillId="0" borderId="51" xfId="0" applyNumberFormat="1" applyFont="1" applyFill="1" applyBorder="1" applyAlignment="1" applyProtection="1">
      <alignment horizontal="center" vertical="center"/>
    </xf>
    <xf numFmtId="1" fontId="15" fillId="0" borderId="43" xfId="0" applyNumberFormat="1" applyFont="1" applyFill="1" applyBorder="1" applyAlignment="1">
      <alignment horizontal="center" vertical="center"/>
    </xf>
    <xf numFmtId="0" fontId="32" fillId="4" borderId="39" xfId="0" applyFont="1" applyFill="1" applyBorder="1" applyAlignment="1">
      <alignment horizontal="right" vertical="center" wrapText="1"/>
    </xf>
    <xf numFmtId="0" fontId="32" fillId="4" borderId="2" xfId="0" applyFont="1" applyFill="1" applyBorder="1" applyAlignment="1">
      <alignment horizontal="right" vertical="center" wrapText="1"/>
    </xf>
    <xf numFmtId="0" fontId="0" fillId="4" borderId="2" xfId="0" applyFont="1" applyFill="1" applyBorder="1" applyAlignment="1">
      <alignment horizontal="right" vertical="center" wrapText="1"/>
    </xf>
    <xf numFmtId="0" fontId="0" fillId="4" borderId="42" xfId="0" applyFont="1" applyFill="1" applyBorder="1" applyAlignment="1">
      <alignment horizontal="right" vertical="center" wrapText="1"/>
    </xf>
    <xf numFmtId="0" fontId="0" fillId="4" borderId="39" xfId="0" applyFont="1" applyFill="1" applyBorder="1" applyAlignment="1" applyProtection="1">
      <alignment horizontal="center" vertical="center" wrapText="1"/>
    </xf>
    <xf numFmtId="0" fontId="0" fillId="4" borderId="2" xfId="0" applyFont="1" applyFill="1" applyBorder="1" applyAlignment="1" applyProtection="1">
      <alignment horizontal="center" vertical="center" wrapText="1"/>
    </xf>
    <xf numFmtId="0" fontId="0" fillId="4" borderId="42"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xf>
    <xf numFmtId="0" fontId="8" fillId="4" borderId="42" xfId="0" applyFont="1" applyFill="1" applyBorder="1" applyAlignment="1" applyProtection="1">
      <alignment horizontal="center" vertical="center"/>
    </xf>
    <xf numFmtId="0" fontId="10" fillId="0" borderId="39" xfId="0" applyFont="1" applyFill="1" applyBorder="1" applyAlignment="1" applyProtection="1">
      <alignment horizontal="center" vertical="center" wrapText="1"/>
    </xf>
    <xf numFmtId="0" fontId="10" fillId="0" borderId="4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41" xfId="0" applyFont="1" applyFill="1" applyBorder="1" applyAlignment="1" applyProtection="1">
      <alignment horizontal="center" vertical="center" wrapText="1"/>
    </xf>
    <xf numFmtId="0" fontId="10" fillId="0" borderId="42" xfId="0" applyFont="1" applyFill="1" applyBorder="1" applyAlignment="1" applyProtection="1">
      <alignment horizontal="center" vertical="center" wrapText="1"/>
    </xf>
    <xf numFmtId="0" fontId="32" fillId="5" borderId="37" xfId="0" applyFont="1" applyFill="1" applyBorder="1" applyAlignment="1" applyProtection="1">
      <alignment horizontal="center" vertical="center" wrapText="1"/>
    </xf>
    <xf numFmtId="0" fontId="32" fillId="5" borderId="7" xfId="0" applyFont="1" applyFill="1" applyBorder="1" applyAlignment="1" applyProtection="1">
      <alignment horizontal="center" vertical="center" wrapText="1"/>
    </xf>
    <xf numFmtId="0" fontId="35" fillId="5" borderId="47" xfId="0" applyFont="1" applyFill="1" applyBorder="1" applyAlignment="1" applyProtection="1">
      <alignment horizontal="center" vertical="center"/>
    </xf>
    <xf numFmtId="0" fontId="35" fillId="5" borderId="47" xfId="0" applyFont="1" applyFill="1" applyBorder="1" applyAlignment="1" applyProtection="1">
      <alignment horizontal="center" vertical="center"/>
    </xf>
    <xf numFmtId="0" fontId="35" fillId="5" borderId="8" xfId="0" applyFont="1" applyFill="1" applyBorder="1" applyAlignment="1" applyProtection="1">
      <alignment horizontal="center" vertical="center"/>
    </xf>
    <xf numFmtId="0" fontId="0" fillId="3" borderId="1" xfId="0" applyFont="1" applyFill="1" applyBorder="1"/>
    <xf numFmtId="0" fontId="0" fillId="3" borderId="3" xfId="0" applyFont="1" applyFill="1" applyBorder="1"/>
    <xf numFmtId="165" fontId="31" fillId="3" borderId="3" xfId="1" applyNumberFormat="1" applyFont="1" applyFill="1" applyBorder="1"/>
    <xf numFmtId="0" fontId="0" fillId="3" borderId="4" xfId="0" applyFont="1" applyFill="1" applyBorder="1"/>
    <xf numFmtId="0" fontId="10" fillId="0" borderId="0" xfId="0" applyFont="1" applyFill="1" applyProtection="1">
      <protection hidden="1"/>
    </xf>
    <xf numFmtId="0" fontId="10" fillId="0" borderId="0" xfId="0" applyFont="1" applyFill="1" applyBorder="1" applyProtection="1">
      <protection hidden="1"/>
    </xf>
    <xf numFmtId="0" fontId="12" fillId="0" borderId="0" xfId="0" applyFont="1" applyFill="1" applyBorder="1" applyProtection="1">
      <protection hidden="1"/>
    </xf>
    <xf numFmtId="0" fontId="12" fillId="0" borderId="0" xfId="0" applyFont="1" applyFill="1" applyBorder="1" applyAlignment="1" applyProtection="1">
      <alignment horizontal="center" vertical="center"/>
      <protection hidden="1"/>
    </xf>
    <xf numFmtId="0" fontId="35" fillId="4" borderId="34" xfId="0" applyFont="1" applyFill="1" applyBorder="1" applyAlignment="1" applyProtection="1">
      <alignment horizontal="left" vertical="center" wrapText="1"/>
    </xf>
    <xf numFmtId="0" fontId="36" fillId="4" borderId="15" xfId="0" applyFont="1" applyFill="1" applyBorder="1" applyAlignment="1" applyProtection="1">
      <alignment horizontal="left" vertical="center"/>
    </xf>
    <xf numFmtId="1" fontId="15" fillId="4" borderId="15" xfId="0" applyNumberFormat="1" applyFont="1" applyFill="1" applyBorder="1" applyAlignment="1" applyProtection="1">
      <alignment horizontal="center" vertical="center" wrapText="1"/>
    </xf>
    <xf numFmtId="1" fontId="15" fillId="4" borderId="15" xfId="0" applyNumberFormat="1" applyFont="1" applyFill="1" applyBorder="1" applyAlignment="1" applyProtection="1">
      <alignment horizontal="center" vertical="center"/>
    </xf>
    <xf numFmtId="0" fontId="15" fillId="4" borderId="14" xfId="0" applyFont="1" applyFill="1" applyBorder="1" applyAlignment="1" applyProtection="1">
      <alignment horizontal="center" vertical="center"/>
    </xf>
    <xf numFmtId="0" fontId="0" fillId="3" borderId="5" xfId="0" applyFont="1" applyFill="1" applyBorder="1" applyProtection="1"/>
    <xf numFmtId="0" fontId="0" fillId="3" borderId="0" xfId="0" applyFont="1" applyFill="1" applyBorder="1"/>
    <xf numFmtId="165" fontId="31" fillId="3" borderId="0" xfId="1" applyNumberFormat="1" applyFont="1" applyFill="1" applyBorder="1"/>
    <xf numFmtId="0" fontId="0" fillId="3" borderId="9" xfId="0" applyFont="1" applyFill="1" applyBorder="1"/>
    <xf numFmtId="0" fontId="12" fillId="0" borderId="0" xfId="0" applyFont="1" applyFill="1" applyBorder="1" applyAlignment="1" applyProtection="1">
      <alignment horizontal="right" vertical="center"/>
      <protection hidden="1"/>
    </xf>
    <xf numFmtId="165" fontId="12" fillId="0" borderId="0" xfId="0" applyNumberFormat="1" applyFont="1" applyFill="1" applyBorder="1" applyAlignment="1" applyProtection="1">
      <alignment horizontal="center" vertical="center"/>
      <protection hidden="1"/>
    </xf>
    <xf numFmtId="0" fontId="35" fillId="4" borderId="56" xfId="0" applyFont="1" applyFill="1" applyBorder="1" applyAlignment="1" applyProtection="1">
      <alignment horizontal="left" vertical="center"/>
    </xf>
    <xf numFmtId="0" fontId="36" fillId="4" borderId="57" xfId="0" applyFont="1" applyFill="1" applyBorder="1" applyAlignment="1" applyProtection="1">
      <alignment horizontal="left" vertical="center"/>
    </xf>
    <xf numFmtId="1" fontId="15" fillId="4" borderId="57" xfId="0" applyNumberFormat="1" applyFont="1" applyFill="1" applyBorder="1" applyAlignment="1" applyProtection="1">
      <alignment horizontal="center" vertical="center" wrapText="1"/>
    </xf>
    <xf numFmtId="1" fontId="15" fillId="4" borderId="57" xfId="0" applyNumberFormat="1" applyFont="1" applyFill="1" applyBorder="1" applyAlignment="1" applyProtection="1">
      <alignment horizontal="center" vertical="center"/>
    </xf>
    <xf numFmtId="1" fontId="15" fillId="4" borderId="35" xfId="0" applyNumberFormat="1" applyFont="1" applyFill="1" applyBorder="1" applyAlignment="1" applyProtection="1">
      <alignment horizontal="center" vertical="center"/>
    </xf>
    <xf numFmtId="0" fontId="0" fillId="3" borderId="0" xfId="0" applyFont="1" applyFill="1" applyBorder="1" applyAlignment="1">
      <alignment horizontal="right"/>
    </xf>
    <xf numFmtId="0" fontId="12" fillId="0" borderId="0" xfId="0" applyFont="1" applyFill="1" applyBorder="1" applyAlignment="1" applyProtection="1">
      <alignment horizontal="right" vertical="center"/>
    </xf>
    <xf numFmtId="165" fontId="12" fillId="0" borderId="0" xfId="1" applyNumberFormat="1" applyFont="1" applyFill="1" applyBorder="1" applyAlignment="1" applyProtection="1">
      <alignment horizontal="center" vertical="center"/>
    </xf>
    <xf numFmtId="0" fontId="35" fillId="0" borderId="27" xfId="0" applyFont="1" applyFill="1" applyBorder="1" applyAlignment="1" applyProtection="1">
      <alignment horizontal="left" vertical="center"/>
    </xf>
    <xf numFmtId="0" fontId="36" fillId="0" borderId="27" xfId="0" applyFont="1" applyFill="1" applyBorder="1" applyAlignment="1" applyProtection="1">
      <alignment horizontal="left" vertical="center"/>
    </xf>
    <xf numFmtId="1" fontId="15" fillId="0" borderId="27" xfId="0" applyNumberFormat="1"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32" fillId="4" borderId="5" xfId="0" applyFont="1" applyFill="1" applyBorder="1" applyAlignment="1" applyProtection="1">
      <alignment horizontal="left" vertical="center"/>
    </xf>
    <xf numFmtId="0" fontId="17" fillId="4" borderId="0" xfId="0" applyFont="1" applyFill="1" applyBorder="1" applyAlignment="1" applyProtection="1"/>
    <xf numFmtId="0" fontId="16" fillId="4" borderId="0" xfId="0" applyFont="1" applyFill="1" applyBorder="1" applyAlignment="1" applyProtection="1">
      <alignment horizontal="left"/>
    </xf>
    <xf numFmtId="0" fontId="0" fillId="4" borderId="0" xfId="0" applyFont="1" applyFill="1" applyBorder="1" applyAlignment="1" applyProtection="1"/>
    <xf numFmtId="0" fontId="18" fillId="0" borderId="54" xfId="0" applyFont="1" applyFill="1" applyBorder="1" applyAlignment="1" applyProtection="1">
      <alignment horizontal="center"/>
      <protection locked="0"/>
    </xf>
    <xf numFmtId="0" fontId="0" fillId="3" borderId="5" xfId="0" applyFont="1" applyFill="1" applyBorder="1"/>
    <xf numFmtId="0" fontId="10" fillId="0" borderId="5" xfId="0" applyFont="1" applyFill="1" applyBorder="1" applyAlignment="1" applyProtection="1">
      <alignment horizontal="left" vertical="top" wrapText="1"/>
      <protection locked="0"/>
    </xf>
    <xf numFmtId="0" fontId="10" fillId="0" borderId="0" xfId="0"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2" fillId="0" borderId="0" xfId="0" applyFont="1" applyFill="1" applyProtection="1">
      <protection hidden="1"/>
    </xf>
    <xf numFmtId="0" fontId="10" fillId="0" borderId="30" xfId="0" applyFont="1" applyFill="1" applyBorder="1" applyAlignment="1" applyProtection="1">
      <alignment horizontal="left" vertical="top" wrapText="1"/>
      <protection locked="0"/>
    </xf>
    <xf numFmtId="0" fontId="10" fillId="0" borderId="27" xfId="0" applyFont="1" applyFill="1" applyBorder="1" applyAlignment="1" applyProtection="1">
      <alignment horizontal="left" vertical="top" wrapText="1"/>
      <protection locked="0"/>
    </xf>
    <xf numFmtId="0" fontId="0" fillId="3" borderId="30" xfId="0" applyFont="1" applyFill="1" applyBorder="1"/>
    <xf numFmtId="0" fontId="0" fillId="3" borderId="27" xfId="0" applyFont="1" applyFill="1" applyBorder="1"/>
    <xf numFmtId="0" fontId="0" fillId="3" borderId="26" xfId="0" applyFont="1" applyFill="1" applyBorder="1"/>
    <xf numFmtId="0" fontId="0" fillId="0" borderId="2" xfId="0" applyFont="1" applyFill="1" applyBorder="1" applyAlignment="1">
      <alignment horizontal="center"/>
    </xf>
    <xf numFmtId="0" fontId="0" fillId="0" borderId="2" xfId="0" applyFont="1" applyFill="1" applyBorder="1"/>
    <xf numFmtId="0" fontId="0" fillId="0" borderId="9" xfId="0" applyFont="1" applyFill="1" applyBorder="1"/>
    <xf numFmtId="0" fontId="37" fillId="3" borderId="1" xfId="2" applyFont="1" applyFill="1" applyBorder="1" applyAlignment="1" applyProtection="1">
      <protection locked="0"/>
    </xf>
    <xf numFmtId="0" fontId="20" fillId="3" borderId="3" xfId="0" applyFont="1" applyFill="1" applyBorder="1" applyAlignment="1"/>
    <xf numFmtId="0" fontId="0" fillId="3" borderId="3" xfId="0" applyFont="1" applyFill="1" applyBorder="1" applyAlignment="1"/>
    <xf numFmtId="0" fontId="0" fillId="3" borderId="4" xfId="0" applyFont="1" applyFill="1" applyBorder="1" applyAlignment="1"/>
    <xf numFmtId="0" fontId="38" fillId="3" borderId="3" xfId="2" applyFont="1" applyFill="1" applyBorder="1" applyAlignment="1" applyProtection="1">
      <alignment horizontal="left"/>
      <protection locked="0"/>
    </xf>
    <xf numFmtId="0" fontId="37" fillId="3" borderId="1" xfId="2" applyFont="1" applyFill="1" applyBorder="1" applyAlignment="1" applyProtection="1">
      <alignment horizontal="left"/>
      <protection locked="0"/>
    </xf>
    <xf numFmtId="0" fontId="0" fillId="3" borderId="5" xfId="0" applyFont="1" applyFill="1" applyBorder="1" applyAlignment="1" applyProtection="1">
      <protection locked="0"/>
    </xf>
    <xf numFmtId="0" fontId="0" fillId="3" borderId="0" xfId="0" applyFont="1" applyFill="1" applyAlignment="1" applyProtection="1">
      <protection locked="0"/>
    </xf>
    <xf numFmtId="0" fontId="0" fillId="3" borderId="0" xfId="0" applyFont="1" applyFill="1" applyAlignment="1"/>
    <xf numFmtId="0" fontId="32" fillId="3" borderId="0" xfId="0" applyFont="1" applyFill="1" applyAlignment="1" applyProtection="1">
      <alignment horizontal="left"/>
      <protection locked="0"/>
    </xf>
    <xf numFmtId="0" fontId="10" fillId="3" borderId="9" xfId="2" applyFont="1" applyFill="1" applyBorder="1" applyProtection="1">
      <protection locked="0"/>
    </xf>
    <xf numFmtId="0" fontId="10" fillId="3" borderId="0" xfId="2" applyFont="1" applyFill="1" applyBorder="1" applyProtection="1">
      <protection locked="0"/>
    </xf>
    <xf numFmtId="0" fontId="15" fillId="3" borderId="0" xfId="2" applyFont="1" applyFill="1" applyBorder="1" applyAlignment="1" applyProtection="1">
      <alignment horizontal="center"/>
    </xf>
    <xf numFmtId="0" fontId="15" fillId="3" borderId="0" xfId="0" applyFont="1" applyFill="1" applyAlignment="1" applyProtection="1">
      <alignment horizontal="center"/>
    </xf>
    <xf numFmtId="0" fontId="0" fillId="3" borderId="0" xfId="0" applyFont="1" applyFill="1" applyBorder="1" applyProtection="1">
      <protection locked="0"/>
    </xf>
    <xf numFmtId="0" fontId="0" fillId="3" borderId="5" xfId="0" applyFont="1" applyFill="1" applyBorder="1" applyProtection="1">
      <protection locked="0"/>
    </xf>
    <xf numFmtId="0" fontId="0" fillId="3" borderId="9" xfId="0" applyFont="1" applyFill="1" applyBorder="1" applyProtection="1">
      <protection locked="0"/>
    </xf>
    <xf numFmtId="0" fontId="34" fillId="3" borderId="5" xfId="2" applyFont="1" applyFill="1" applyBorder="1" applyAlignment="1" applyProtection="1">
      <protection locked="0"/>
    </xf>
    <xf numFmtId="0" fontId="32" fillId="3" borderId="0" xfId="0" applyFont="1" applyFill="1" applyAlignment="1" applyProtection="1">
      <protection locked="0"/>
    </xf>
    <xf numFmtId="0" fontId="32" fillId="3" borderId="0" xfId="0" applyFont="1" applyFill="1" applyBorder="1" applyAlignment="1">
      <alignment horizontal="left"/>
    </xf>
    <xf numFmtId="0" fontId="32" fillId="3" borderId="0" xfId="0" applyFont="1" applyFill="1" applyBorder="1" applyAlignment="1" applyProtection="1">
      <alignment horizontal="left"/>
      <protection locked="0"/>
    </xf>
    <xf numFmtId="0" fontId="0" fillId="3" borderId="0" xfId="0" applyFont="1" applyFill="1" applyBorder="1" applyAlignment="1" applyProtection="1">
      <alignment horizontal="left"/>
      <protection locked="0"/>
    </xf>
    <xf numFmtId="0" fontId="17" fillId="3" borderId="5" xfId="0" applyFont="1" applyFill="1" applyBorder="1" applyAlignment="1" applyProtection="1">
      <alignment horizontal="left"/>
      <protection locked="0"/>
    </xf>
    <xf numFmtId="0" fontId="10" fillId="3" borderId="0" xfId="0" applyFont="1" applyFill="1" applyAlignment="1" applyProtection="1">
      <protection locked="0"/>
    </xf>
    <xf numFmtId="0" fontId="0" fillId="3" borderId="0" xfId="0" applyFont="1" applyFill="1" applyBorder="1" applyAlignment="1"/>
    <xf numFmtId="0" fontId="17" fillId="3" borderId="0" xfId="0" applyFont="1" applyFill="1" applyAlignment="1" applyProtection="1">
      <protection locked="0"/>
    </xf>
    <xf numFmtId="0" fontId="32" fillId="3" borderId="59" xfId="0" applyFont="1" applyFill="1" applyBorder="1" applyAlignment="1" applyProtection="1">
      <protection locked="0"/>
    </xf>
    <xf numFmtId="0" fontId="32" fillId="3" borderId="16" xfId="0" applyFont="1" applyFill="1" applyBorder="1" applyAlignment="1" applyProtection="1">
      <protection locked="0"/>
    </xf>
    <xf numFmtId="0" fontId="0" fillId="3" borderId="16" xfId="0" applyFont="1" applyFill="1" applyBorder="1" applyAlignment="1" applyProtection="1">
      <alignment horizontal="left"/>
      <protection locked="0"/>
    </xf>
    <xf numFmtId="0" fontId="18" fillId="3" borderId="0" xfId="2" applyFont="1" applyFill="1" applyBorder="1" applyProtection="1">
      <protection locked="0"/>
    </xf>
    <xf numFmtId="0" fontId="10" fillId="3" borderId="59" xfId="0" applyFont="1" applyFill="1" applyBorder="1" applyAlignment="1" applyProtection="1">
      <protection locked="0"/>
    </xf>
    <xf numFmtId="0" fontId="10" fillId="3" borderId="16" xfId="0" applyFont="1" applyFill="1" applyBorder="1" applyAlignment="1" applyProtection="1">
      <protection locked="0"/>
    </xf>
    <xf numFmtId="0" fontId="17" fillId="3" borderId="16" xfId="0" applyFont="1" applyFill="1" applyBorder="1" applyAlignment="1" applyProtection="1">
      <protection locked="0"/>
    </xf>
    <xf numFmtId="0" fontId="15" fillId="3" borderId="60" xfId="2" applyFont="1" applyFill="1" applyBorder="1" applyProtection="1"/>
    <xf numFmtId="0" fontId="26" fillId="3" borderId="0" xfId="0" applyFont="1" applyFill="1" applyBorder="1" applyProtection="1">
      <protection locked="0"/>
    </xf>
    <xf numFmtId="0" fontId="15" fillId="3" borderId="0" xfId="2" applyFont="1" applyFill="1" applyBorder="1" applyAlignment="1" applyProtection="1">
      <alignment horizontal="left"/>
    </xf>
    <xf numFmtId="0" fontId="15" fillId="3" borderId="5" xfId="2" applyFont="1" applyFill="1" applyBorder="1" applyProtection="1"/>
    <xf numFmtId="0" fontId="15" fillId="3" borderId="61" xfId="2" applyFont="1" applyFill="1" applyBorder="1" applyProtection="1"/>
    <xf numFmtId="0" fontId="32" fillId="3" borderId="5" xfId="0" applyFont="1" applyFill="1" applyBorder="1" applyAlignment="1" applyProtection="1">
      <alignment horizontal="left"/>
      <protection locked="0"/>
    </xf>
    <xf numFmtId="14" fontId="0" fillId="3" borderId="0" xfId="0" applyNumberFormat="1" applyFont="1" applyFill="1" applyBorder="1" applyAlignment="1" applyProtection="1">
      <alignment horizontal="center"/>
      <protection locked="0"/>
    </xf>
    <xf numFmtId="0" fontId="32" fillId="3" borderId="0" xfId="0" applyFont="1" applyFill="1" applyBorder="1" applyAlignment="1"/>
    <xf numFmtId="0" fontId="0" fillId="3" borderId="0" xfId="0" applyFont="1" applyFill="1" applyBorder="1" applyAlignment="1"/>
    <xf numFmtId="164" fontId="32" fillId="3" borderId="0" xfId="0" applyNumberFormat="1" applyFont="1" applyFill="1" applyAlignment="1"/>
    <xf numFmtId="164" fontId="32" fillId="3" borderId="0" xfId="0" quotePrefix="1" applyNumberFormat="1" applyFont="1" applyFill="1" applyBorder="1" applyAlignment="1" applyProtection="1">
      <alignment horizontal="left"/>
      <protection locked="0"/>
    </xf>
    <xf numFmtId="164" fontId="32" fillId="3" borderId="0" xfId="0" applyNumberFormat="1" applyFont="1" applyFill="1" applyAlignment="1" applyProtection="1">
      <protection locked="0"/>
    </xf>
    <xf numFmtId="0" fontId="32" fillId="3" borderId="5" xfId="0" applyFont="1" applyFill="1" applyBorder="1" applyAlignment="1" applyProtection="1">
      <alignment horizontal="left"/>
      <protection locked="0"/>
    </xf>
    <xf numFmtId="0" fontId="0" fillId="3" borderId="0" xfId="0" applyFont="1" applyFill="1" applyAlignment="1">
      <alignment horizontal="left"/>
    </xf>
    <xf numFmtId="0" fontId="0" fillId="3" borderId="0" xfId="0" applyFont="1" applyFill="1" applyBorder="1" applyAlignment="1" applyProtection="1">
      <protection locked="0"/>
    </xf>
    <xf numFmtId="0" fontId="0" fillId="3" borderId="0" xfId="0" applyFont="1" applyFill="1" applyBorder="1" applyAlignment="1">
      <alignment horizontal="left"/>
    </xf>
    <xf numFmtId="164" fontId="32" fillId="3" borderId="0" xfId="0" applyNumberFormat="1" applyFont="1" applyFill="1" applyBorder="1" applyAlignment="1" applyProtection="1">
      <alignment horizontal="left"/>
      <protection locked="0"/>
    </xf>
    <xf numFmtId="164" fontId="32" fillId="3" borderId="9" xfId="0" applyNumberFormat="1" applyFont="1" applyFill="1" applyBorder="1" applyAlignment="1" applyProtection="1">
      <alignment horizontal="left"/>
      <protection locked="0"/>
    </xf>
    <xf numFmtId="0" fontId="0" fillId="3" borderId="0" xfId="0" applyFont="1" applyFill="1" applyBorder="1" applyAlignment="1" applyProtection="1">
      <alignment horizontal="center"/>
      <protection locked="0"/>
    </xf>
    <xf numFmtId="0" fontId="0" fillId="3" borderId="5" xfId="0" applyFont="1" applyFill="1" applyBorder="1" applyAlignment="1" applyProtection="1">
      <alignment horizontal="left"/>
      <protection locked="0"/>
    </xf>
    <xf numFmtId="0" fontId="0" fillId="3" borderId="0" xfId="0" applyFont="1" applyFill="1" applyAlignment="1" applyProtection="1">
      <alignment horizontal="left"/>
      <protection locked="0"/>
    </xf>
    <xf numFmtId="0" fontId="0" fillId="3" borderId="59" xfId="0" applyFont="1" applyFill="1" applyBorder="1" applyAlignment="1" applyProtection="1">
      <protection locked="0"/>
    </xf>
    <xf numFmtId="0" fontId="0" fillId="3" borderId="16" xfId="0" applyFont="1" applyFill="1" applyBorder="1" applyAlignment="1" applyProtection="1">
      <protection locked="0"/>
    </xf>
    <xf numFmtId="0" fontId="0" fillId="3" borderId="16" xfId="0" applyFont="1" applyFill="1" applyBorder="1" applyAlignment="1" applyProtection="1">
      <alignment horizontal="center"/>
      <protection locked="0"/>
    </xf>
    <xf numFmtId="164" fontId="32" fillId="3" borderId="0" xfId="0" applyNumberFormat="1" applyFont="1" applyFill="1" applyBorder="1" applyAlignment="1"/>
    <xf numFmtId="164" fontId="32" fillId="3" borderId="16" xfId="0" applyNumberFormat="1" applyFont="1" applyFill="1" applyBorder="1" applyAlignment="1" applyProtection="1">
      <protection locked="0"/>
    </xf>
    <xf numFmtId="0" fontId="26" fillId="3" borderId="0" xfId="0" applyFont="1" applyFill="1" applyBorder="1" applyAlignment="1" applyProtection="1">
      <alignment horizontal="left"/>
    </xf>
    <xf numFmtId="0" fontId="0" fillId="3" borderId="0" xfId="0" applyFont="1" applyFill="1"/>
    <xf numFmtId="0" fontId="0" fillId="3" borderId="59" xfId="0" applyFont="1" applyFill="1" applyBorder="1" applyAlignment="1" applyProtection="1">
      <alignment horizontal="left"/>
      <protection locked="0"/>
    </xf>
    <xf numFmtId="0" fontId="15" fillId="3" borderId="22" xfId="2" applyFont="1" applyFill="1" applyBorder="1" applyProtection="1"/>
    <xf numFmtId="0" fontId="0" fillId="3" borderId="27" xfId="0" applyFont="1" applyFill="1" applyBorder="1" applyProtection="1">
      <protection locked="0"/>
    </xf>
    <xf numFmtId="0" fontId="15" fillId="3" borderId="27" xfId="2" applyFont="1" applyFill="1" applyBorder="1" applyProtection="1"/>
    <xf numFmtId="0" fontId="32" fillId="3" borderId="27" xfId="2" applyFont="1" applyFill="1" applyBorder="1" applyProtection="1">
      <protection locked="0"/>
    </xf>
    <xf numFmtId="0" fontId="15" fillId="3" borderId="27" xfId="2" applyFont="1" applyFill="1" applyBorder="1" applyAlignment="1" applyProtection="1">
      <alignment horizontal="left"/>
    </xf>
    <xf numFmtId="0" fontId="0" fillId="3" borderId="27" xfId="0" applyFont="1" applyFill="1" applyBorder="1" applyAlignment="1"/>
    <xf numFmtId="0" fontId="0" fillId="3" borderId="26" xfId="0" applyFont="1" applyFill="1" applyBorder="1" applyAlignment="1"/>
    <xf numFmtId="0" fontId="18" fillId="3" borderId="27" xfId="0" applyFont="1" applyFill="1" applyBorder="1" applyProtection="1">
      <protection locked="0"/>
    </xf>
    <xf numFmtId="0" fontId="15" fillId="3" borderId="30" xfId="0" applyFont="1" applyFill="1" applyBorder="1" applyProtection="1"/>
    <xf numFmtId="0" fontId="18" fillId="3" borderId="27" xfId="2" applyFont="1" applyFill="1" applyBorder="1" applyProtection="1">
      <protection locked="0"/>
    </xf>
    <xf numFmtId="0" fontId="15" fillId="3" borderId="23" xfId="0" applyFont="1" applyFill="1" applyBorder="1" applyProtection="1"/>
    <xf numFmtId="0" fontId="15" fillId="3" borderId="27" xfId="0" applyFont="1" applyFill="1" applyBorder="1" applyProtection="1"/>
    <xf numFmtId="0" fontId="32" fillId="3" borderId="27" xfId="0" applyFont="1" applyFill="1" applyBorder="1" applyProtection="1">
      <protection locked="0"/>
    </xf>
    <xf numFmtId="0" fontId="0" fillId="3" borderId="26" xfId="0" applyFont="1" applyFill="1" applyBorder="1" applyProtection="1">
      <protection locked="0"/>
    </xf>
    <xf numFmtId="0" fontId="0" fillId="0" borderId="3" xfId="0" applyFont="1" applyFill="1" applyBorder="1" applyAlignment="1">
      <alignment horizontal="center"/>
    </xf>
    <xf numFmtId="0" fontId="0" fillId="0" borderId="3" xfId="0" applyFont="1" applyFill="1" applyBorder="1"/>
    <xf numFmtId="0" fontId="11" fillId="0" borderId="0" xfId="0" applyFont="1" applyFill="1" applyAlignment="1">
      <alignment horizontal="center"/>
    </xf>
    <xf numFmtId="0" fontId="11" fillId="0" borderId="0" xfId="0" applyFont="1"/>
    <xf numFmtId="0" fontId="11" fillId="0" borderId="0" xfId="0" quotePrefix="1" applyFont="1"/>
    <xf numFmtId="0" fontId="11" fillId="0" borderId="0" xfId="0" applyFont="1" applyFill="1"/>
    <xf numFmtId="0" fontId="11" fillId="0" borderId="0" xfId="0" applyFont="1" applyFill="1" applyBorder="1"/>
    <xf numFmtId="0" fontId="30" fillId="0" borderId="0" xfId="0" applyFont="1" applyFill="1"/>
    <xf numFmtId="0" fontId="11" fillId="0" borderId="0" xfId="0" quotePrefix="1" applyFont="1" applyFill="1"/>
    <xf numFmtId="0" fontId="39" fillId="0" borderId="0" xfId="0" quotePrefix="1" applyFont="1" applyFill="1" applyAlignment="1">
      <alignment horizontal="center"/>
    </xf>
    <xf numFmtId="0" fontId="40" fillId="0" borderId="0" xfId="0" quotePrefix="1" applyFont="1" applyFill="1" applyBorder="1"/>
    <xf numFmtId="0" fontId="39" fillId="0" borderId="0" xfId="0" quotePrefix="1" applyFont="1" applyFill="1" applyBorder="1" applyAlignment="1">
      <alignment horizontal="center"/>
    </xf>
    <xf numFmtId="1" fontId="11" fillId="0" borderId="0" xfId="0" applyNumberFormat="1" applyFont="1" applyFill="1"/>
    <xf numFmtId="1" fontId="40" fillId="0" borderId="0" xfId="0" quotePrefix="1" applyNumberFormat="1" applyFont="1" applyFill="1" applyBorder="1"/>
    <xf numFmtId="0" fontId="39" fillId="0" borderId="0" xfId="0" applyFont="1" applyFill="1" applyBorder="1" applyAlignment="1">
      <alignment horizontal="center"/>
    </xf>
    <xf numFmtId="1" fontId="40" fillId="0" borderId="0" xfId="0" quotePrefix="1" applyNumberFormat="1" applyFont="1" applyFill="1"/>
    <xf numFmtId="0" fontId="39" fillId="0" borderId="0" xfId="0" applyFont="1" applyFill="1" applyBorder="1"/>
    <xf numFmtId="165" fontId="11" fillId="0" borderId="0" xfId="0" applyNumberFormat="1" applyFont="1" applyFill="1"/>
    <xf numFmtId="0" fontId="10" fillId="0" borderId="0" xfId="0" applyFont="1" applyFill="1" applyAlignment="1">
      <alignment horizontal="center"/>
    </xf>
    <xf numFmtId="0" fontId="0" fillId="0" borderId="0" xfId="0" applyFont="1" applyFill="1" applyAlignment="1">
      <alignment horizontal="center"/>
    </xf>
    <xf numFmtId="0" fontId="0" fillId="2" borderId="3" xfId="0" applyFont="1" applyFill="1" applyBorder="1" applyProtection="1"/>
    <xf numFmtId="0" fontId="10" fillId="3" borderId="0" xfId="0" applyFont="1" applyFill="1" applyBorder="1"/>
    <xf numFmtId="0" fontId="12" fillId="3" borderId="0" xfId="0" applyFont="1" applyFill="1" applyBorder="1"/>
    <xf numFmtId="0" fontId="11" fillId="3" borderId="0" xfId="0" applyFont="1" applyFill="1" applyBorder="1"/>
    <xf numFmtId="0" fontId="41" fillId="3" borderId="0" xfId="0" applyFont="1" applyFill="1" applyBorder="1" applyAlignment="1" applyProtection="1"/>
    <xf numFmtId="0" fontId="12" fillId="0" borderId="0" xfId="0" applyFont="1" applyFill="1" applyBorder="1" applyAlignment="1">
      <alignment vertical="center"/>
    </xf>
    <xf numFmtId="0" fontId="0" fillId="0" borderId="10" xfId="0" applyFont="1" applyFill="1" applyBorder="1" applyAlignment="1" applyProtection="1">
      <alignment wrapText="1"/>
      <protection locked="0"/>
    </xf>
    <xf numFmtId="0" fontId="0" fillId="0" borderId="11" xfId="0" applyFont="1" applyFill="1" applyBorder="1" applyAlignment="1" applyProtection="1">
      <alignment wrapText="1"/>
      <protection locked="0"/>
    </xf>
    <xf numFmtId="0" fontId="0" fillId="0" borderId="12" xfId="0" applyFont="1" applyFill="1" applyBorder="1" applyAlignment="1" applyProtection="1">
      <alignment wrapText="1"/>
      <protection locked="0"/>
    </xf>
    <xf numFmtId="0" fontId="8" fillId="0" borderId="10" xfId="0" applyFont="1" applyFill="1" applyBorder="1" applyAlignment="1" applyProtection="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0" fillId="4" borderId="0" xfId="0" applyFont="1" applyFill="1" applyBorder="1" applyAlignment="1" applyProtection="1"/>
    <xf numFmtId="0" fontId="8" fillId="4" borderId="0" xfId="0" applyFont="1" applyFill="1" applyBorder="1" applyAlignment="1" applyProtection="1">
      <alignment horizontal="right"/>
    </xf>
    <xf numFmtId="0" fontId="17" fillId="0" borderId="14" xfId="0" applyFont="1" applyFill="1" applyBorder="1" applyAlignment="1" applyProtection="1">
      <alignment horizontal="center"/>
    </xf>
    <xf numFmtId="0" fontId="0" fillId="0" borderId="12" xfId="0" applyFont="1" applyFill="1" applyBorder="1" applyAlignment="1" applyProtection="1">
      <alignment horizontal="center"/>
    </xf>
    <xf numFmtId="0" fontId="17" fillId="0" borderId="12" xfId="0" applyFont="1" applyFill="1" applyBorder="1" applyAlignment="1" applyProtection="1">
      <alignment horizontal="center"/>
    </xf>
    <xf numFmtId="0" fontId="0" fillId="4" borderId="18" xfId="0" applyFont="1" applyFill="1" applyBorder="1" applyAlignment="1" applyProtection="1"/>
    <xf numFmtId="0" fontId="17" fillId="4" borderId="9" xfId="0" applyFont="1" applyFill="1" applyBorder="1" applyAlignment="1" applyProtection="1">
      <alignment horizontal="center"/>
    </xf>
    <xf numFmtId="0" fontId="17" fillId="0" borderId="14" xfId="0" applyFont="1" applyFill="1" applyBorder="1" applyAlignment="1" applyProtection="1">
      <alignment horizontal="left" vertical="center"/>
      <protection locked="0"/>
    </xf>
    <xf numFmtId="0" fontId="17" fillId="0" borderId="11" xfId="0" applyFont="1" applyFill="1" applyBorder="1" applyAlignment="1" applyProtection="1">
      <alignment horizontal="left" vertical="center"/>
      <protection locked="0"/>
    </xf>
    <xf numFmtId="0" fontId="17" fillId="0" borderId="33" xfId="0" applyFont="1" applyFill="1" applyBorder="1" applyAlignment="1" applyProtection="1">
      <alignment horizontal="left" vertical="center"/>
      <protection locked="0"/>
    </xf>
    <xf numFmtId="0" fontId="17" fillId="4" borderId="0" xfId="0" applyFont="1" applyFill="1" applyBorder="1" applyAlignment="1" applyProtection="1">
      <alignment horizontal="left" vertical="center"/>
    </xf>
    <xf numFmtId="0" fontId="0" fillId="4" borderId="0" xfId="0" applyFont="1" applyFill="1" applyBorder="1" applyAlignment="1">
      <alignment vertical="center"/>
    </xf>
    <xf numFmtId="0" fontId="17" fillId="4" borderId="0" xfId="0" applyFont="1" applyFill="1" applyBorder="1" applyAlignment="1" applyProtection="1">
      <alignment horizontal="right"/>
    </xf>
    <xf numFmtId="0" fontId="10" fillId="0" borderId="15" xfId="0" applyFont="1" applyFill="1" applyBorder="1" applyAlignment="1" applyProtection="1">
      <alignment horizontal="left"/>
      <protection locked="0"/>
    </xf>
    <xf numFmtId="0" fontId="10" fillId="0" borderId="15" xfId="0" applyFont="1" applyBorder="1" applyAlignment="1"/>
    <xf numFmtId="0" fontId="17" fillId="4" borderId="9" xfId="0" applyFont="1" applyFill="1" applyBorder="1" applyAlignment="1" applyProtection="1">
      <alignment horizontal="center"/>
    </xf>
    <xf numFmtId="0" fontId="0" fillId="0" borderId="22" xfId="0" applyFont="1" applyFill="1" applyBorder="1" applyAlignment="1" applyProtection="1">
      <alignment wrapText="1"/>
      <protection locked="0"/>
    </xf>
    <xf numFmtId="0" fontId="0" fillId="0" borderId="23" xfId="0" applyFont="1" applyFill="1" applyBorder="1" applyAlignment="1" applyProtection="1">
      <alignment wrapText="1"/>
      <protection locked="0"/>
    </xf>
    <xf numFmtId="0" fontId="0" fillId="0" borderId="24" xfId="0" applyFont="1" applyFill="1" applyBorder="1" applyAlignment="1" applyProtection="1">
      <alignment wrapText="1"/>
      <protection locked="0"/>
    </xf>
    <xf numFmtId="0" fontId="8" fillId="4" borderId="27" xfId="0" applyFont="1" applyFill="1" applyBorder="1" applyAlignment="1">
      <alignment horizontal="right"/>
    </xf>
    <xf numFmtId="0" fontId="0" fillId="4" borderId="27" xfId="0" applyFont="1" applyFill="1" applyBorder="1" applyAlignment="1"/>
    <xf numFmtId="0" fontId="0" fillId="4" borderId="32" xfId="0" applyFont="1" applyFill="1" applyBorder="1" applyAlignment="1"/>
    <xf numFmtId="0" fontId="17" fillId="0" borderId="25" xfId="0" applyFont="1" applyFill="1" applyBorder="1" applyAlignment="1" applyProtection="1">
      <alignment horizontal="center"/>
      <protection locked="0"/>
    </xf>
    <xf numFmtId="0" fontId="17" fillId="0" borderId="32" xfId="0" applyFont="1" applyFill="1" applyBorder="1" applyAlignment="1" applyProtection="1">
      <alignment horizontal="center"/>
      <protection locked="0"/>
    </xf>
    <xf numFmtId="0" fontId="0" fillId="4" borderId="27" xfId="0" applyFont="1" applyFill="1" applyBorder="1" applyProtection="1"/>
    <xf numFmtId="0" fontId="0" fillId="4" borderId="26" xfId="0" applyFont="1" applyFill="1" applyBorder="1" applyProtection="1"/>
    <xf numFmtId="49" fontId="17" fillId="0" borderId="28" xfId="0" applyNumberFormat="1" applyFont="1" applyFill="1" applyBorder="1" applyAlignment="1" applyProtection="1">
      <alignment horizontal="center" vertical="center"/>
      <protection locked="0"/>
    </xf>
    <xf numFmtId="0" fontId="17" fillId="0" borderId="35" xfId="0" applyFont="1" applyFill="1" applyBorder="1" applyAlignment="1" applyProtection="1">
      <alignment horizontal="left" vertical="center"/>
      <protection locked="0"/>
    </xf>
    <xf numFmtId="0" fontId="17" fillId="0" borderId="23" xfId="0" applyFont="1" applyFill="1" applyBorder="1" applyAlignment="1" applyProtection="1">
      <alignment horizontal="left" vertical="center"/>
      <protection locked="0"/>
    </xf>
    <xf numFmtId="0" fontId="17" fillId="0" borderId="36" xfId="0" applyFont="1" applyFill="1" applyBorder="1" applyAlignment="1" applyProtection="1">
      <alignment horizontal="left" vertical="center"/>
      <protection locked="0"/>
    </xf>
    <xf numFmtId="0" fontId="21" fillId="4" borderId="3" xfId="0" applyFont="1" applyFill="1" applyBorder="1" applyAlignment="1" applyProtection="1">
      <alignment horizontal="left" vertical="center" indent="1"/>
    </xf>
    <xf numFmtId="0" fontId="20" fillId="4" borderId="3" xfId="0" applyFont="1" applyFill="1" applyBorder="1" applyAlignment="1" applyProtection="1">
      <alignment horizontal="right"/>
    </xf>
    <xf numFmtId="0" fontId="21" fillId="4" borderId="3" xfId="0" quotePrefix="1" applyFont="1" applyFill="1" applyBorder="1" applyAlignment="1" applyProtection="1">
      <alignment horizontal="center" vertical="center"/>
    </xf>
    <xf numFmtId="0" fontId="20" fillId="4" borderId="3" xfId="0" applyFont="1" applyFill="1" applyBorder="1" applyAlignment="1" applyProtection="1">
      <alignment horizontal="center"/>
    </xf>
    <xf numFmtId="0" fontId="21" fillId="4" borderId="3" xfId="0" applyFont="1" applyFill="1" applyBorder="1" applyAlignment="1" applyProtection="1">
      <alignment horizontal="left" vertical="center"/>
    </xf>
    <xf numFmtId="0" fontId="22" fillId="4" borderId="3" xfId="0" applyFont="1" applyFill="1" applyBorder="1" applyAlignment="1" applyProtection="1">
      <alignment vertical="center"/>
    </xf>
    <xf numFmtId="0" fontId="20" fillId="4" borderId="3" xfId="0" applyFont="1" applyFill="1" applyBorder="1" applyAlignment="1" applyProtection="1">
      <alignment vertical="center"/>
    </xf>
    <xf numFmtId="0" fontId="21" fillId="4" borderId="0" xfId="0" applyFont="1" applyFill="1" applyBorder="1" applyAlignment="1" applyProtection="1">
      <alignment horizontal="right" vertical="center"/>
    </xf>
    <xf numFmtId="0" fontId="20" fillId="4" borderId="0" xfId="0" applyFont="1" applyFill="1" applyBorder="1" applyAlignment="1" applyProtection="1">
      <alignment horizontal="right"/>
    </xf>
    <xf numFmtId="0" fontId="20" fillId="4" borderId="0" xfId="0" applyFont="1" applyFill="1" applyBorder="1" applyAlignment="1" applyProtection="1">
      <alignment horizontal="center"/>
    </xf>
    <xf numFmtId="0" fontId="21" fillId="4" borderId="0" xfId="0" applyFont="1" applyFill="1" applyBorder="1" applyAlignment="1" applyProtection="1">
      <alignment vertical="center"/>
    </xf>
    <xf numFmtId="0" fontId="22" fillId="4" borderId="0" xfId="0" applyFont="1" applyFill="1" applyBorder="1" applyAlignment="1" applyProtection="1">
      <alignment vertical="center"/>
    </xf>
    <xf numFmtId="0" fontId="20" fillId="4" borderId="0" xfId="0" applyFont="1" applyFill="1" applyBorder="1" applyAlignment="1" applyProtection="1">
      <alignment vertical="center"/>
    </xf>
    <xf numFmtId="0" fontId="42" fillId="0" borderId="0" xfId="0" applyFont="1" applyFill="1" applyAlignment="1">
      <alignment vertical="center"/>
    </xf>
    <xf numFmtId="0" fontId="8" fillId="4" borderId="22" xfId="0" applyFont="1" applyFill="1" applyBorder="1" applyAlignment="1" applyProtection="1">
      <alignment horizontal="center" vertical="center"/>
    </xf>
    <xf numFmtId="0" fontId="8" fillId="4" borderId="24" xfId="0" applyFont="1" applyFill="1" applyBorder="1" applyAlignment="1">
      <alignment horizontal="center" vertical="center"/>
    </xf>
    <xf numFmtId="0" fontId="8" fillId="4" borderId="35" xfId="0" applyFont="1" applyFill="1" applyBorder="1" applyAlignment="1" applyProtection="1">
      <alignment horizontal="center" vertical="center"/>
    </xf>
    <xf numFmtId="0" fontId="8" fillId="4" borderId="36" xfId="0" applyFont="1" applyFill="1" applyBorder="1" applyAlignment="1">
      <alignment horizontal="center" vertical="center"/>
    </xf>
    <xf numFmtId="0" fontId="0" fillId="0" borderId="10" xfId="0" applyFont="1" applyFill="1" applyBorder="1" applyAlignment="1" applyProtection="1">
      <alignment horizontal="center" vertical="center"/>
      <protection locked="0"/>
    </xf>
    <xf numFmtId="0" fontId="27" fillId="4" borderId="0" xfId="0" applyFont="1" applyFill="1" applyBorder="1" applyAlignment="1" applyProtection="1">
      <alignment horizontal="left" vertical="center" wrapText="1"/>
    </xf>
    <xf numFmtId="165" fontId="17" fillId="0" borderId="46" xfId="1" applyNumberFormat="1" applyFont="1" applyFill="1" applyBorder="1" applyAlignment="1" applyProtection="1">
      <alignment horizontal="center" vertical="center"/>
      <protection locked="0"/>
    </xf>
    <xf numFmtId="165" fontId="17" fillId="0" borderId="47" xfId="1" applyNumberFormat="1" applyFont="1" applyFill="1" applyBorder="1" applyAlignment="1" applyProtection="1">
      <alignment horizontal="center" vertical="center"/>
      <protection locked="0"/>
    </xf>
    <xf numFmtId="165" fontId="17" fillId="0" borderId="48" xfId="1" applyNumberFormat="1"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xf>
    <xf numFmtId="0" fontId="29" fillId="4" borderId="6"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wrapText="1"/>
    </xf>
    <xf numFmtId="0" fontId="11" fillId="0" borderId="0" xfId="0" applyFont="1" applyFill="1" applyBorder="1" applyAlignment="1">
      <alignment horizontal="center"/>
    </xf>
    <xf numFmtId="1" fontId="17" fillId="0" borderId="52" xfId="1" applyNumberFormat="1" applyFont="1" applyFill="1" applyBorder="1" applyAlignment="1" applyProtection="1">
      <alignment horizontal="center" vertical="center"/>
      <protection locked="0"/>
    </xf>
    <xf numFmtId="1" fontId="17" fillId="0" borderId="53" xfId="1" applyNumberFormat="1" applyFont="1" applyFill="1" applyBorder="1" applyAlignment="1" applyProtection="1">
      <alignment horizontal="center" vertical="center"/>
      <protection locked="0"/>
    </xf>
    <xf numFmtId="1" fontId="17" fillId="0" borderId="54" xfId="1" applyNumberFormat="1" applyFont="1" applyFill="1" applyBorder="1" applyAlignment="1" applyProtection="1">
      <alignment horizontal="center" vertical="center"/>
      <protection locked="0"/>
    </xf>
    <xf numFmtId="1" fontId="17" fillId="0" borderId="46" xfId="1" applyNumberFormat="1" applyFont="1" applyFill="1" applyBorder="1" applyAlignment="1" applyProtection="1">
      <alignment horizontal="center" vertical="center"/>
      <protection locked="0"/>
    </xf>
    <xf numFmtId="1" fontId="17" fillId="0" borderId="47" xfId="1" applyNumberFormat="1" applyFont="1" applyFill="1" applyBorder="1" applyAlignment="1" applyProtection="1">
      <alignment horizontal="center" vertical="center"/>
      <protection locked="0"/>
    </xf>
    <xf numFmtId="1" fontId="17" fillId="0" borderId="48" xfId="1" applyNumberFormat="1" applyFont="1" applyFill="1" applyBorder="1" applyAlignment="1" applyProtection="1">
      <alignment horizontal="center" vertical="center"/>
      <protection locked="0"/>
    </xf>
    <xf numFmtId="1" fontId="17" fillId="0" borderId="34" xfId="1" applyNumberFormat="1" applyFont="1" applyFill="1" applyBorder="1" applyAlignment="1" applyProtection="1">
      <alignment horizontal="center" vertical="center"/>
      <protection locked="0"/>
    </xf>
    <xf numFmtId="1" fontId="17" fillId="0" borderId="15" xfId="1" applyNumberFormat="1" applyFont="1" applyFill="1" applyBorder="1" applyAlignment="1" applyProtection="1">
      <alignment horizontal="center" vertical="center"/>
      <protection locked="0"/>
    </xf>
    <xf numFmtId="1" fontId="17" fillId="0" borderId="21" xfId="1" applyNumberFormat="1" applyFont="1" applyFill="1" applyBorder="1" applyAlignment="1" applyProtection="1">
      <alignment horizontal="center" vertical="center"/>
      <protection locked="0"/>
    </xf>
    <xf numFmtId="1" fontId="17" fillId="4" borderId="52" xfId="1" applyNumberFormat="1" applyFont="1" applyFill="1" applyBorder="1" applyAlignment="1" applyProtection="1">
      <alignment horizontal="center" vertical="center"/>
    </xf>
    <xf numFmtId="1" fontId="17" fillId="4" borderId="53" xfId="1" applyNumberFormat="1" applyFont="1" applyFill="1" applyBorder="1" applyAlignment="1" applyProtection="1">
      <alignment horizontal="center" vertical="center"/>
    </xf>
    <xf numFmtId="1" fontId="17" fillId="4" borderId="54" xfId="1" applyNumberFormat="1" applyFont="1" applyFill="1" applyBorder="1" applyAlignment="1" applyProtection="1">
      <alignment horizontal="center" vertical="center"/>
    </xf>
    <xf numFmtId="1" fontId="17" fillId="4" borderId="55" xfId="1" applyNumberFormat="1" applyFont="1" applyFill="1" applyBorder="1" applyAlignment="1" applyProtection="1">
      <alignment horizontal="center" vertical="center"/>
    </xf>
    <xf numFmtId="1" fontId="17" fillId="3" borderId="10" xfId="0" applyNumberFormat="1" applyFont="1" applyFill="1" applyBorder="1" applyAlignment="1" applyProtection="1">
      <alignment horizontal="center" vertical="center"/>
      <protection locked="0"/>
    </xf>
    <xf numFmtId="1" fontId="17" fillId="3" borderId="11" xfId="0" applyNumberFormat="1" applyFont="1" applyFill="1" applyBorder="1" applyAlignment="1" applyProtection="1">
      <alignment horizontal="center" vertical="center"/>
      <protection locked="0"/>
    </xf>
    <xf numFmtId="1" fontId="17" fillId="3" borderId="33" xfId="0" applyNumberFormat="1" applyFont="1" applyFill="1" applyBorder="1" applyAlignment="1" applyProtection="1">
      <alignment horizontal="center" vertical="center"/>
      <protection locked="0"/>
    </xf>
    <xf numFmtId="1" fontId="17" fillId="4" borderId="10" xfId="1" applyNumberFormat="1" applyFont="1" applyFill="1" applyBorder="1" applyAlignment="1" applyProtection="1">
      <alignment horizontal="center" vertical="center"/>
    </xf>
    <xf numFmtId="1" fontId="17" fillId="4" borderId="11" xfId="1" applyNumberFormat="1" applyFont="1" applyFill="1" applyBorder="1" applyAlignment="1" applyProtection="1">
      <alignment horizontal="center" vertical="center"/>
    </xf>
    <xf numFmtId="1" fontId="17" fillId="4" borderId="33" xfId="1" applyNumberFormat="1" applyFont="1" applyFill="1" applyBorder="1" applyAlignment="1" applyProtection="1">
      <alignment horizontal="center" vertical="center"/>
    </xf>
    <xf numFmtId="1" fontId="17" fillId="0" borderId="10" xfId="1" applyNumberFormat="1" applyFont="1" applyFill="1" applyBorder="1" applyAlignment="1" applyProtection="1">
      <alignment horizontal="center" vertical="center"/>
    </xf>
    <xf numFmtId="0" fontId="17" fillId="0" borderId="11" xfId="0" applyFont="1" applyFill="1" applyBorder="1" applyAlignment="1"/>
    <xf numFmtId="0" fontId="17" fillId="0" borderId="33" xfId="0" applyFont="1" applyFill="1" applyBorder="1" applyAlignment="1"/>
    <xf numFmtId="1" fontId="17" fillId="0" borderId="62" xfId="1" applyNumberFormat="1" applyFont="1" applyFill="1" applyBorder="1" applyAlignment="1" applyProtection="1">
      <alignment horizontal="center" vertical="center"/>
      <protection locked="0"/>
    </xf>
    <xf numFmtId="1" fontId="17" fillId="0" borderId="63" xfId="1" applyNumberFormat="1" applyFont="1" applyFill="1" applyBorder="1" applyAlignment="1" applyProtection="1">
      <alignment horizontal="center" vertical="center"/>
      <protection locked="0"/>
    </xf>
    <xf numFmtId="1" fontId="17" fillId="0" borderId="64" xfId="1" applyNumberFormat="1" applyFont="1" applyFill="1" applyBorder="1" applyAlignment="1" applyProtection="1">
      <alignment horizontal="center" vertical="center"/>
      <protection locked="0"/>
    </xf>
    <xf numFmtId="1" fontId="17" fillId="4" borderId="11" xfId="0" applyNumberFormat="1" applyFont="1" applyFill="1" applyBorder="1" applyAlignment="1" applyProtection="1">
      <alignment horizontal="center" vertical="center"/>
    </xf>
    <xf numFmtId="1" fontId="17" fillId="4" borderId="33" xfId="0" applyNumberFormat="1" applyFont="1" applyFill="1" applyBorder="1" applyAlignment="1" applyProtection="1">
      <alignment horizontal="center" vertical="center"/>
    </xf>
    <xf numFmtId="0" fontId="15" fillId="4" borderId="0" xfId="0" applyFont="1" applyFill="1" applyBorder="1" applyAlignment="1">
      <alignment horizontal="left" vertical="center" wrapText="1"/>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166" fontId="17" fillId="0" borderId="52" xfId="1" applyNumberFormat="1" applyFont="1" applyFill="1" applyBorder="1" applyAlignment="1" applyProtection="1">
      <alignment horizontal="center" vertical="center"/>
      <protection locked="0"/>
    </xf>
    <xf numFmtId="166" fontId="17" fillId="0" borderId="53" xfId="1" applyNumberFormat="1" applyFont="1" applyFill="1" applyBorder="1" applyAlignment="1" applyProtection="1">
      <alignment horizontal="center" vertical="center"/>
      <protection locked="0"/>
    </xf>
    <xf numFmtId="166" fontId="17" fillId="0" borderId="55" xfId="1" applyNumberFormat="1" applyFont="1" applyFill="1" applyBorder="1" applyAlignment="1" applyProtection="1">
      <alignment horizontal="center" vertical="center"/>
      <protection locked="0"/>
    </xf>
    <xf numFmtId="165" fontId="15" fillId="4" borderId="10" xfId="0" applyNumberFormat="1" applyFont="1" applyFill="1" applyBorder="1" applyAlignment="1" applyProtection="1">
      <alignment horizontal="center" vertical="center"/>
    </xf>
    <xf numFmtId="165" fontId="15" fillId="4" borderId="11" xfId="0" applyNumberFormat="1" applyFont="1" applyFill="1" applyBorder="1" applyAlignment="1" applyProtection="1">
      <alignment horizontal="center" vertical="center"/>
    </xf>
    <xf numFmtId="165" fontId="15" fillId="4" borderId="33" xfId="0" applyNumberFormat="1" applyFont="1" applyFill="1" applyBorder="1" applyAlignment="1" applyProtection="1">
      <alignment horizontal="center" vertical="center"/>
    </xf>
    <xf numFmtId="1" fontId="17" fillId="4" borderId="22" xfId="0" applyNumberFormat="1" applyFont="1" applyFill="1" applyBorder="1" applyAlignment="1" applyProtection="1">
      <alignment horizontal="center" vertical="center"/>
    </xf>
    <xf numFmtId="1" fontId="17" fillId="4" borderId="23" xfId="0" applyNumberFormat="1" applyFont="1" applyFill="1" applyBorder="1" applyAlignment="1" applyProtection="1">
      <alignment horizontal="center" vertical="center"/>
    </xf>
    <xf numFmtId="1" fontId="17" fillId="4" borderId="36" xfId="0" applyNumberFormat="1" applyFont="1" applyFill="1" applyBorder="1" applyAlignment="1" applyProtection="1">
      <alignment horizontal="center" vertical="center"/>
    </xf>
    <xf numFmtId="1" fontId="17" fillId="0" borderId="37" xfId="1"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165" fontId="17" fillId="4" borderId="8" xfId="1" applyNumberFormat="1" applyFont="1" applyFill="1" applyBorder="1" applyAlignment="1" applyProtection="1">
      <alignment horizontal="center" vertical="center"/>
    </xf>
    <xf numFmtId="165" fontId="17" fillId="4" borderId="38" xfId="0" applyNumberFormat="1" applyFont="1" applyFill="1" applyBorder="1" applyAlignment="1" applyProtection="1">
      <alignment horizontal="center" vertical="center"/>
    </xf>
    <xf numFmtId="1" fontId="17" fillId="0" borderId="30" xfId="1" applyNumberFormat="1" applyFont="1" applyFill="1" applyBorder="1" applyAlignment="1" applyProtection="1">
      <alignment horizontal="center" vertical="center"/>
      <protection locked="0"/>
    </xf>
    <xf numFmtId="0" fontId="17" fillId="0" borderId="32" xfId="0" applyFont="1" applyFill="1" applyBorder="1" applyAlignment="1" applyProtection="1">
      <alignment horizontal="center" vertical="center"/>
      <protection locked="0"/>
    </xf>
    <xf numFmtId="165" fontId="17" fillId="4" borderId="25" xfId="1" applyNumberFormat="1" applyFont="1" applyFill="1" applyBorder="1" applyAlignment="1" applyProtection="1">
      <alignment horizontal="center" vertical="center"/>
    </xf>
    <xf numFmtId="165" fontId="17" fillId="4" borderId="26" xfId="0" applyNumberFormat="1" applyFont="1" applyFill="1" applyBorder="1" applyAlignment="1" applyProtection="1">
      <alignment horizontal="center" vertical="center"/>
    </xf>
    <xf numFmtId="165" fontId="15" fillId="4" borderId="30" xfId="0" applyNumberFormat="1" applyFont="1" applyFill="1" applyBorder="1" applyAlignment="1" applyProtection="1">
      <alignment horizontal="center" vertical="center"/>
    </xf>
    <xf numFmtId="165" fontId="15" fillId="4" borderId="27" xfId="0" applyNumberFormat="1" applyFont="1" applyFill="1" applyBorder="1" applyAlignment="1" applyProtection="1">
      <alignment horizontal="center" vertical="center"/>
    </xf>
    <xf numFmtId="165" fontId="15" fillId="4" borderId="23" xfId="0" applyNumberFormat="1" applyFont="1" applyFill="1" applyBorder="1" applyAlignment="1" applyProtection="1">
      <alignment horizontal="center" vertical="center"/>
    </xf>
    <xf numFmtId="165" fontId="15" fillId="4" borderId="36" xfId="0" applyNumberFormat="1" applyFont="1" applyFill="1" applyBorder="1" applyAlignment="1" applyProtection="1">
      <alignment horizontal="center" vertical="center"/>
    </xf>
    <xf numFmtId="0" fontId="18" fillId="4" borderId="2" xfId="0" applyFont="1" applyFill="1" applyBorder="1" applyAlignment="1" applyProtection="1">
      <alignment horizontal="left" vertical="top" wrapText="1"/>
    </xf>
    <xf numFmtId="0" fontId="18" fillId="4" borderId="3" xfId="0" applyFont="1" applyFill="1" applyBorder="1" applyAlignment="1" applyProtection="1">
      <alignment horizontal="left" vertical="top" wrapText="1"/>
    </xf>
    <xf numFmtId="0" fontId="26" fillId="4" borderId="3" xfId="0" applyFont="1" applyFill="1" applyBorder="1" applyAlignment="1">
      <alignment horizontal="center" vertical="center"/>
    </xf>
    <xf numFmtId="165" fontId="15" fillId="4" borderId="39" xfId="0" applyNumberFormat="1" applyFont="1" applyFill="1" applyBorder="1" applyAlignment="1" applyProtection="1">
      <alignment horizontal="center" vertical="center" wrapText="1"/>
    </xf>
    <xf numFmtId="165" fontId="15" fillId="4" borderId="2" xfId="0" applyNumberFormat="1" applyFont="1" applyFill="1" applyBorder="1" applyAlignment="1" applyProtection="1">
      <alignment horizontal="center" vertical="center" wrapText="1"/>
    </xf>
    <xf numFmtId="165" fontId="15" fillId="4" borderId="42" xfId="0" applyNumberFormat="1" applyFont="1" applyFill="1" applyBorder="1" applyAlignment="1" applyProtection="1">
      <alignment horizontal="center" vertical="center" wrapText="1"/>
    </xf>
    <xf numFmtId="0" fontId="14" fillId="4" borderId="39" xfId="0" applyFont="1" applyFill="1" applyBorder="1" applyAlignment="1" applyProtection="1">
      <alignment horizontal="left" vertical="center" indent="1"/>
    </xf>
    <xf numFmtId="0" fontId="0" fillId="4" borderId="2" xfId="0" applyFont="1" applyFill="1" applyBorder="1" applyAlignment="1">
      <alignment horizontal="left"/>
    </xf>
    <xf numFmtId="0" fontId="0" fillId="4" borderId="42" xfId="0" applyFont="1" applyFill="1" applyBorder="1" applyAlignment="1">
      <alignment horizontal="left"/>
    </xf>
    <xf numFmtId="1" fontId="15" fillId="2" borderId="50" xfId="0" applyNumberFormat="1" applyFont="1" applyFill="1" applyBorder="1" applyAlignment="1" applyProtection="1">
      <alignment horizontal="center" vertical="center"/>
    </xf>
    <xf numFmtId="1" fontId="18" fillId="2" borderId="51" xfId="0" applyNumberFormat="1" applyFont="1" applyFill="1" applyBorder="1" applyAlignment="1">
      <alignment horizontal="center" vertical="center"/>
    </xf>
    <xf numFmtId="1" fontId="15" fillId="2" borderId="41" xfId="0" applyNumberFormat="1" applyFont="1" applyFill="1" applyBorder="1" applyAlignment="1" applyProtection="1">
      <alignment horizontal="center" vertical="center"/>
    </xf>
    <xf numFmtId="1" fontId="15" fillId="2" borderId="42" xfId="0" applyNumberFormat="1" applyFont="1" applyFill="1" applyBorder="1" applyAlignment="1" applyProtection="1">
      <alignment horizontal="center" vertical="center"/>
    </xf>
    <xf numFmtId="1" fontId="15" fillId="2" borderId="51" xfId="0" applyNumberFormat="1" applyFont="1" applyFill="1" applyBorder="1" applyAlignment="1" applyProtection="1">
      <alignment horizontal="center" vertical="center"/>
    </xf>
    <xf numFmtId="1" fontId="18" fillId="2" borderId="43" xfId="0" applyNumberFormat="1" applyFont="1" applyFill="1" applyBorder="1" applyAlignment="1">
      <alignment horizontal="center" vertical="center"/>
    </xf>
    <xf numFmtId="166" fontId="15" fillId="0" borderId="39" xfId="0" applyNumberFormat="1" applyFont="1" applyFill="1" applyBorder="1" applyAlignment="1" applyProtection="1">
      <alignment horizontal="center" vertical="center"/>
      <protection locked="0"/>
    </xf>
    <xf numFmtId="166" fontId="15" fillId="0" borderId="2" xfId="0" applyNumberFormat="1" applyFont="1" applyFill="1" applyBorder="1" applyAlignment="1" applyProtection="1">
      <alignment horizontal="center" vertical="center"/>
      <protection locked="0"/>
    </xf>
    <xf numFmtId="166" fontId="15" fillId="0" borderId="42" xfId="0" applyNumberFormat="1" applyFont="1" applyFill="1" applyBorder="1" applyAlignment="1" applyProtection="1">
      <alignment horizontal="center" vertical="center"/>
      <protection locked="0"/>
    </xf>
    <xf numFmtId="0" fontId="10" fillId="4" borderId="39" xfId="0" applyFont="1" applyFill="1" applyBorder="1" applyAlignment="1" applyProtection="1">
      <alignment horizontal="center" vertical="top"/>
    </xf>
    <xf numFmtId="0" fontId="32" fillId="4" borderId="1" xfId="0" applyFont="1" applyFill="1" applyBorder="1" applyAlignment="1">
      <alignment horizontal="right" vertical="center" wrapText="1"/>
    </xf>
    <xf numFmtId="0" fontId="32" fillId="4" borderId="3" xfId="0" applyFont="1" applyFill="1" applyBorder="1" applyAlignment="1">
      <alignment horizontal="right" vertical="center" wrapText="1"/>
    </xf>
    <xf numFmtId="0" fontId="0" fillId="4" borderId="3" xfId="0" applyFont="1" applyFill="1" applyBorder="1" applyAlignment="1">
      <alignment horizontal="right" vertical="center" wrapText="1"/>
    </xf>
    <xf numFmtId="0" fontId="0" fillId="4" borderId="4" xfId="0" applyFont="1" applyFill="1" applyBorder="1" applyAlignment="1">
      <alignment horizontal="right" vertical="center" wrapText="1"/>
    </xf>
    <xf numFmtId="0" fontId="35" fillId="5" borderId="48" xfId="0" applyFont="1" applyFill="1" applyBorder="1" applyAlignment="1" applyProtection="1">
      <alignment horizontal="center" vertical="center"/>
    </xf>
    <xf numFmtId="0" fontId="15" fillId="4" borderId="21" xfId="0" applyFont="1" applyFill="1" applyBorder="1" applyAlignment="1" applyProtection="1">
      <alignment horizontal="center" vertical="center"/>
    </xf>
    <xf numFmtId="0" fontId="10" fillId="0" borderId="9" xfId="0" applyFont="1" applyFill="1" applyBorder="1" applyAlignment="1" applyProtection="1">
      <alignment horizontal="left" vertical="top" wrapText="1"/>
      <protection locked="0"/>
    </xf>
    <xf numFmtId="0" fontId="12" fillId="0" borderId="0" xfId="0" applyFont="1" applyFill="1" applyProtection="1">
      <protection locked="0"/>
    </xf>
    <xf numFmtId="0" fontId="10" fillId="0" borderId="26" xfId="0" applyFont="1" applyFill="1" applyBorder="1" applyAlignment="1" applyProtection="1">
      <alignment horizontal="left" vertical="top" wrapText="1"/>
      <protection locked="0"/>
    </xf>
    <xf numFmtId="2" fontId="17" fillId="0" borderId="22" xfId="0" applyNumberFormat="1" applyFont="1" applyFill="1" applyBorder="1" applyAlignment="1" applyProtection="1">
      <alignment horizontal="center" vertical="center"/>
      <protection locked="0"/>
    </xf>
    <xf numFmtId="2" fontId="17" fillId="0" borderId="23" xfId="0" applyNumberFormat="1" applyFont="1" applyFill="1" applyBorder="1" applyAlignment="1" applyProtection="1">
      <alignment horizontal="center" vertical="center"/>
      <protection locked="0"/>
    </xf>
    <xf numFmtId="2" fontId="17" fillId="0" borderId="36" xfId="0" applyNumberFormat="1" applyFont="1" applyFill="1" applyBorder="1" applyAlignment="1" applyProtection="1">
      <alignment horizontal="center" vertical="center"/>
      <protection locked="0"/>
    </xf>
    <xf numFmtId="0" fontId="7" fillId="6" borderId="2" xfId="0" applyFont="1" applyFill="1" applyBorder="1" applyProtection="1"/>
    <xf numFmtId="0" fontId="7" fillId="6" borderId="42" xfId="0" applyFont="1" applyFill="1" applyBorder="1" applyProtection="1"/>
    <xf numFmtId="0" fontId="26" fillId="4" borderId="0" xfId="0" applyFont="1" applyFill="1" applyBorder="1" applyAlignment="1">
      <alignment horizontal="left" vertical="center" wrapText="1"/>
    </xf>
    <xf numFmtId="165" fontId="31" fillId="4" borderId="39" xfId="1" applyNumberFormat="1" applyFont="1" applyFill="1" applyBorder="1" applyAlignment="1" applyProtection="1">
      <alignment horizontal="center" vertical="center"/>
    </xf>
    <xf numFmtId="0" fontId="0" fillId="4" borderId="40" xfId="0" applyFont="1" applyFill="1" applyBorder="1" applyAlignment="1" applyProtection="1">
      <alignment horizontal="center" vertical="center"/>
    </xf>
    <xf numFmtId="165" fontId="31" fillId="4" borderId="41" xfId="1" applyNumberFormat="1" applyFont="1" applyFill="1" applyBorder="1" applyAlignment="1" applyProtection="1">
      <alignment horizontal="center" vertical="center"/>
    </xf>
    <xf numFmtId="0" fontId="18" fillId="4" borderId="4" xfId="0" applyFont="1" applyFill="1" applyBorder="1" applyAlignment="1">
      <alignment horizontal="right"/>
    </xf>
    <xf numFmtId="0" fontId="0" fillId="4" borderId="2" xfId="0" applyFont="1" applyFill="1" applyBorder="1" applyAlignment="1">
      <alignment horizontal="left" indent="1"/>
    </xf>
    <xf numFmtId="0" fontId="0" fillId="4" borderId="42" xfId="0" applyFont="1" applyFill="1" applyBorder="1" applyAlignment="1">
      <alignment horizontal="left" indent="1"/>
    </xf>
    <xf numFmtId="0" fontId="0" fillId="0" borderId="27" xfId="0" applyFont="1" applyFill="1" applyBorder="1" applyAlignment="1">
      <alignment horizontal="left" indent="1"/>
    </xf>
    <xf numFmtId="0" fontId="0" fillId="0" borderId="0" xfId="0" applyFont="1" applyFill="1" applyBorder="1" applyAlignment="1">
      <alignment horizontal="left" indent="1"/>
    </xf>
    <xf numFmtId="0" fontId="31" fillId="0" borderId="0" xfId="0" applyFont="1" applyFill="1" applyBorder="1" applyAlignment="1">
      <alignment horizontal="center" vertical="center"/>
    </xf>
    <xf numFmtId="165" fontId="31" fillId="0" borderId="0" xfId="1" applyNumberFormat="1" applyFont="1" applyFill="1" applyBorder="1" applyAlignment="1">
      <alignment horizontal="center" vertical="center"/>
    </xf>
    <xf numFmtId="165" fontId="31" fillId="0" borderId="0" xfId="0" applyNumberFormat="1" applyFont="1" applyFill="1" applyBorder="1" applyAlignment="1">
      <alignment horizontal="center" vertical="center"/>
    </xf>
    <xf numFmtId="0" fontId="35" fillId="4" borderId="65" xfId="0" applyFont="1" applyFill="1" applyBorder="1" applyAlignment="1" applyProtection="1">
      <alignment horizontal="left" vertical="center"/>
    </xf>
    <xf numFmtId="0" fontId="36" fillId="4" borderId="66" xfId="0" applyFont="1" applyFill="1" applyBorder="1" applyAlignment="1" applyProtection="1">
      <alignment horizontal="left" vertical="center"/>
    </xf>
    <xf numFmtId="1" fontId="15" fillId="0" borderId="66" xfId="0" applyNumberFormat="1" applyFont="1" applyFill="1" applyBorder="1" applyAlignment="1" applyProtection="1">
      <alignment horizontal="center" vertical="center" wrapText="1"/>
      <protection locked="0"/>
    </xf>
    <xf numFmtId="1" fontId="15" fillId="0" borderId="66" xfId="0" applyNumberFormat="1" applyFont="1" applyFill="1" applyBorder="1" applyAlignment="1" applyProtection="1">
      <alignment horizontal="center" vertical="center"/>
      <protection locked="0"/>
    </xf>
    <xf numFmtId="0" fontId="15" fillId="0" borderId="67" xfId="0" applyFont="1" applyFill="1" applyBorder="1" applyAlignment="1" applyProtection="1">
      <alignment horizontal="center" vertical="center"/>
      <protection locked="0"/>
    </xf>
    <xf numFmtId="0" fontId="32" fillId="4" borderId="1" xfId="0" applyFont="1" applyFill="1" applyBorder="1" applyAlignment="1" applyProtection="1">
      <alignment horizontal="left" vertical="center"/>
    </xf>
    <xf numFmtId="0" fontId="17" fillId="4" borderId="3" xfId="0" applyFont="1" applyFill="1" applyBorder="1" applyAlignment="1" applyProtection="1"/>
    <xf numFmtId="0" fontId="16" fillId="4" borderId="3" xfId="0" applyFont="1" applyFill="1" applyBorder="1" applyAlignment="1" applyProtection="1"/>
    <xf numFmtId="0" fontId="0" fillId="4" borderId="3" xfId="0" applyFont="1" applyFill="1" applyBorder="1" applyAlignment="1" applyProtection="1"/>
    <xf numFmtId="0" fontId="18" fillId="0" borderId="48" xfId="0" applyFont="1" applyFill="1" applyBorder="1" applyAlignment="1" applyProtection="1">
      <alignment horizontal="center"/>
      <protection locked="0"/>
    </xf>
  </cellXfs>
  <cellStyles count="3">
    <cellStyle name="Normal" xfId="0" builtinId="0"/>
    <cellStyle name="Normal_INTERIM_PSW_Technical_Quality.doc" xfId="2"/>
    <cellStyle name="Percent" xfId="1" builtinId="5"/>
  </cellStyles>
  <dxfs count="118">
    <dxf>
      <font>
        <condense val="0"/>
        <extend val="0"/>
        <color auto="1"/>
      </font>
      <fill>
        <patternFill>
          <bgColor rgb="FFFFFF99"/>
        </patternFill>
      </fill>
    </dxf>
    <dxf>
      <font>
        <condense val="0"/>
        <extend val="0"/>
        <color auto="1"/>
      </font>
      <fill>
        <patternFill>
          <bgColor rgb="FFFFFF99"/>
        </patternFill>
      </fill>
    </dxf>
    <dxf>
      <fill>
        <patternFill>
          <bgColor indexed="13"/>
        </patternFill>
      </fill>
    </dxf>
    <dxf>
      <fill>
        <patternFill>
          <bgColor indexed="47"/>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ill>
        <patternFill>
          <bgColor indexed="47"/>
        </patternFill>
      </fill>
    </dxf>
    <dxf>
      <font>
        <color auto="1"/>
        <name val="Cambria"/>
        <scheme val="none"/>
      </font>
      <fill>
        <patternFill>
          <bgColor rgb="FF99FFCC"/>
        </patternFill>
      </fill>
    </dxf>
    <dxf>
      <font>
        <condense val="0"/>
        <extend val="0"/>
        <color indexed="9"/>
      </font>
      <fill>
        <patternFill>
          <bgColor indexed="10"/>
        </patternFill>
      </fill>
    </dxf>
    <dxf>
      <fill>
        <patternFill>
          <bgColor indexed="47"/>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47"/>
        </patternFill>
      </fill>
    </dxf>
    <dxf>
      <font>
        <b val="0"/>
        <i val="0"/>
        <strike val="0"/>
        <condense val="0"/>
        <extend val="0"/>
        <color indexed="9"/>
      </font>
      <fill>
        <patternFill>
          <bgColor indexed="10"/>
        </patternFill>
      </fill>
    </dxf>
    <dxf>
      <font>
        <condense val="0"/>
        <extend val="0"/>
        <color auto="1"/>
      </font>
      <fill>
        <patternFill>
          <bgColor indexed="47"/>
        </patternFill>
      </fill>
    </dxf>
    <dxf>
      <font>
        <b val="0"/>
        <i val="0"/>
        <strike val="0"/>
        <condense val="0"/>
        <extend val="0"/>
        <color indexed="9"/>
      </font>
      <fill>
        <patternFill>
          <bgColor indexed="10"/>
        </patternFill>
      </fill>
    </dxf>
    <dxf>
      <fill>
        <patternFill>
          <bgColor indexed="47"/>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ont>
        <b/>
        <i val="0"/>
        <color theme="0"/>
        <name val="Cambria"/>
        <scheme val="none"/>
      </font>
      <fill>
        <patternFill>
          <bgColor rgb="FFFF0000"/>
        </patternFill>
      </fill>
    </dxf>
    <dxf>
      <font>
        <b val="0"/>
        <i val="0"/>
      </font>
      <fill>
        <patternFill patternType="none">
          <bgColor indexed="65"/>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47"/>
        </patternFill>
      </fill>
    </dxf>
    <dxf>
      <font>
        <b val="0"/>
        <i val="0"/>
        <color auto="1"/>
        <name val="Cambria"/>
        <scheme val="none"/>
      </font>
      <fill>
        <patternFill>
          <bgColor rgb="FF99FFCC"/>
        </patternFill>
      </fill>
    </dxf>
    <dxf>
      <font>
        <condense val="0"/>
        <extend val="0"/>
        <color indexed="9"/>
      </font>
      <fill>
        <patternFill>
          <bgColor indexed="10"/>
        </patternFill>
      </fill>
    </dxf>
    <dxf>
      <fill>
        <patternFill>
          <bgColor indexed="47"/>
        </patternFill>
      </fill>
    </dxf>
    <dxf>
      <font>
        <condense val="0"/>
        <extend val="0"/>
        <color indexed="9"/>
      </font>
      <fill>
        <patternFill>
          <bgColor indexed="17"/>
        </patternFill>
      </fill>
    </dxf>
    <dxf>
      <font>
        <condense val="0"/>
        <extend val="0"/>
        <color indexed="9"/>
      </font>
      <fill>
        <patternFill>
          <bgColor indexed="10"/>
        </patternFill>
      </fill>
    </dxf>
    <dxf>
      <fill>
        <patternFill>
          <bgColor indexed="47"/>
        </patternFill>
      </fill>
    </dxf>
    <dxf>
      <font>
        <condense val="0"/>
        <extend val="0"/>
        <color indexed="9"/>
      </font>
      <fill>
        <patternFill>
          <bgColor indexed="10"/>
        </patternFill>
      </fill>
    </dxf>
    <dxf>
      <fill>
        <patternFill>
          <bgColor indexed="47"/>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7"/>
        </patternFill>
      </fill>
    </dxf>
    <dxf>
      <font>
        <condense val="0"/>
        <extend val="0"/>
        <color indexed="9"/>
      </font>
      <fill>
        <patternFill>
          <bgColor indexed="10"/>
        </patternFill>
      </fill>
    </dxf>
    <dxf>
      <fill>
        <patternFill>
          <bgColor indexed="13"/>
        </patternFill>
      </fill>
    </dxf>
    <dxf>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00033908443133E-2"/>
          <c:y val="0.13577349267991742"/>
          <c:w val="0.94722286459883942"/>
          <c:h val="0.75763414878499546"/>
        </c:manualLayout>
      </c:layout>
      <c:barChart>
        <c:barDir val="col"/>
        <c:grouping val="clustered"/>
        <c:varyColors val="0"/>
        <c:ser>
          <c:idx val="1"/>
          <c:order val="1"/>
          <c:tx>
            <c:strRef>
              <c:f>'Capacity planning'!$AP$70</c:f>
              <c:strCache>
                <c:ptCount val="1"/>
                <c:pt idx="0">
                  <c:v>Req'd OEE at APW</c:v>
                </c:pt>
              </c:strCache>
            </c:strRef>
          </c:tx>
          <c:spPr>
            <a:solidFill>
              <a:srgbClr val="A6CAF0"/>
            </a:solidFill>
            <a:ln w="12700">
              <a:solidFill>
                <a:srgbClr val="000000"/>
              </a:solidFill>
              <a:prstDash val="solid"/>
            </a:ln>
          </c:spPr>
          <c:invertIfNegative val="0"/>
          <c:dLbls>
            <c:numFmt formatCode="0.0%" sourceLinked="0"/>
            <c:spPr>
              <a:noFill/>
              <a:ln w="25400">
                <a:noFill/>
              </a:ln>
            </c:spPr>
            <c:txPr>
              <a:bodyPr/>
              <a:lstStyle/>
              <a:p>
                <a:pPr>
                  <a:defRPr sz="102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dLbls>
          <c:cat>
            <c:strRef>
              <c:f>'Capacity planning'!$AQ$68:$AW$68</c:f>
              <c:strCache>
                <c:ptCount val="7"/>
                <c:pt idx="0">
                  <c:v>-</c:v>
                </c:pt>
                <c:pt idx="1">
                  <c:v>-</c:v>
                </c:pt>
                <c:pt idx="2">
                  <c:v>-</c:v>
                </c:pt>
                <c:pt idx="3">
                  <c:v>-</c:v>
                </c:pt>
                <c:pt idx="4">
                  <c:v>-</c:v>
                </c:pt>
                <c:pt idx="5">
                  <c:v>-</c:v>
                </c:pt>
                <c:pt idx="6">
                  <c:v> </c:v>
                </c:pt>
              </c:strCache>
            </c:strRef>
          </c:cat>
          <c:val>
            <c:numRef>
              <c:f>'Capacity planning'!$AQ$70:$AX$70</c:f>
              <c:numCache>
                <c:formatCode>0.0%</c:formatCode>
                <c:ptCount val="8"/>
                <c:pt idx="0">
                  <c:v>0</c:v>
                </c:pt>
                <c:pt idx="1">
                  <c:v>0</c:v>
                </c:pt>
                <c:pt idx="2">
                  <c:v>0</c:v>
                </c:pt>
                <c:pt idx="3">
                  <c:v>0</c:v>
                </c:pt>
                <c:pt idx="4">
                  <c:v>0</c:v>
                </c:pt>
                <c:pt idx="5">
                  <c:v>0</c:v>
                </c:pt>
                <c:pt idx="6">
                  <c:v>0</c:v>
                </c:pt>
                <c:pt idx="7">
                  <c:v>0</c:v>
                </c:pt>
              </c:numCache>
            </c:numRef>
          </c:val>
        </c:ser>
        <c:ser>
          <c:idx val="2"/>
          <c:order val="2"/>
          <c:tx>
            <c:strRef>
              <c:f>'Capacity planning'!$AP$71</c:f>
              <c:strCache>
                <c:ptCount val="1"/>
                <c:pt idx="0">
                  <c:v>Req'd OEE at MPW</c:v>
                </c:pt>
              </c:strCache>
            </c:strRef>
          </c:tx>
          <c:spPr>
            <a:solidFill>
              <a:srgbClr val="69FFFF"/>
            </a:solidFill>
            <a:ln w="12700">
              <a:solidFill>
                <a:srgbClr val="000000"/>
              </a:solidFill>
              <a:prstDash val="solid"/>
            </a:ln>
          </c:spPr>
          <c:invertIfNegative val="0"/>
          <c:dLbls>
            <c:spPr>
              <a:noFill/>
              <a:ln w="25400">
                <a:noFill/>
              </a:ln>
            </c:spPr>
            <c:txPr>
              <a:bodyPr/>
              <a:lstStyle/>
              <a:p>
                <a:pPr>
                  <a:defRPr sz="102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dLbls>
          <c:cat>
            <c:strRef>
              <c:f>'Capacity planning'!$AQ$68:$AW$68</c:f>
              <c:strCache>
                <c:ptCount val="7"/>
                <c:pt idx="0">
                  <c:v>-</c:v>
                </c:pt>
                <c:pt idx="1">
                  <c:v>-</c:v>
                </c:pt>
                <c:pt idx="2">
                  <c:v>-</c:v>
                </c:pt>
                <c:pt idx="3">
                  <c:v>-</c:v>
                </c:pt>
                <c:pt idx="4">
                  <c:v>-</c:v>
                </c:pt>
                <c:pt idx="5">
                  <c:v>-</c:v>
                </c:pt>
                <c:pt idx="6">
                  <c:v> </c:v>
                </c:pt>
              </c:strCache>
            </c:strRef>
          </c:cat>
          <c:val>
            <c:numRef>
              <c:f>'Capacity planning'!$AQ$71:$AX$71</c:f>
              <c:numCache>
                <c:formatCode>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40"/>
        <c:axId val="291717888"/>
        <c:axId val="291719424"/>
      </c:barChart>
      <c:scatterChart>
        <c:scatterStyle val="lineMarker"/>
        <c:varyColors val="0"/>
        <c:ser>
          <c:idx val="0"/>
          <c:order val="0"/>
          <c:tx>
            <c:strRef>
              <c:f>'Capacity planning'!$AP$69</c:f>
              <c:strCache>
                <c:ptCount val="1"/>
                <c:pt idx="0">
                  <c:v>Historical Demonstrated OEE</c:v>
                </c:pt>
              </c:strCache>
            </c:strRef>
          </c:tx>
          <c:spPr>
            <a:ln w="28575">
              <a:noFill/>
            </a:ln>
          </c:spPr>
          <c:marker>
            <c:symbol val="dash"/>
            <c:size val="50"/>
            <c:spPr>
              <a:solidFill>
                <a:srgbClr val="000080"/>
              </a:solidFill>
              <a:ln>
                <a:solidFill>
                  <a:srgbClr val="000080"/>
                </a:solidFill>
                <a:prstDash val="solid"/>
              </a:ln>
            </c:spPr>
          </c:marker>
          <c:dLbls>
            <c:spPr>
              <a:noFill/>
              <a:ln w="25400">
                <a:noFill/>
              </a:ln>
            </c:spPr>
            <c:txPr>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dLbls>
          <c:xVal>
            <c:strRef>
              <c:f>'Capacity planning'!$AQ$68:$AX$68</c:f>
              <c:strCache>
                <c:ptCount val="8"/>
                <c:pt idx="0">
                  <c:v>-</c:v>
                </c:pt>
                <c:pt idx="1">
                  <c:v>-</c:v>
                </c:pt>
                <c:pt idx="2">
                  <c:v>-</c:v>
                </c:pt>
                <c:pt idx="3">
                  <c:v>-</c:v>
                </c:pt>
                <c:pt idx="4">
                  <c:v>-</c:v>
                </c:pt>
                <c:pt idx="5">
                  <c:v>-</c:v>
                </c:pt>
                <c:pt idx="6">
                  <c:v> </c:v>
                </c:pt>
                <c:pt idx="7">
                  <c:v> </c:v>
                </c:pt>
              </c:strCache>
            </c:strRef>
          </c:xVal>
          <c:yVal>
            <c:numRef>
              <c:f>'Capacity planning'!$AQ$69:$AX$69</c:f>
              <c:numCache>
                <c:formatCode>0.0%</c:formatCode>
                <c:ptCount val="8"/>
                <c:pt idx="0">
                  <c:v>0</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291717888"/>
        <c:axId val="291719424"/>
      </c:scatterChart>
      <c:catAx>
        <c:axId val="29171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291719424"/>
        <c:crosses val="autoZero"/>
        <c:auto val="1"/>
        <c:lblAlgn val="ctr"/>
        <c:lblOffset val="100"/>
        <c:tickLblSkip val="1"/>
        <c:tickMarkSkip val="1"/>
        <c:noMultiLvlLbl val="0"/>
      </c:catAx>
      <c:valAx>
        <c:axId val="291719424"/>
        <c:scaling>
          <c:orientation val="minMax"/>
          <c:min val="0"/>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fr-FR"/>
                  <a:t>OEE %</a:t>
                </a:r>
              </a:p>
            </c:rich>
          </c:tx>
          <c:layout>
            <c:manualLayout>
              <c:xMode val="edge"/>
              <c:yMode val="edge"/>
              <c:x val="3.6179644211140273E-3"/>
              <c:y val="0.54133473315835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291717888"/>
        <c:crosses val="autoZero"/>
        <c:crossBetween val="between"/>
        <c:minorUnit val="0.02"/>
      </c:valAx>
      <c:spPr>
        <a:noFill/>
        <a:ln w="12700">
          <a:solidFill>
            <a:srgbClr val="808080"/>
          </a:solidFill>
          <a:prstDash val="solid"/>
        </a:ln>
      </c:spPr>
    </c:plotArea>
    <c:legend>
      <c:legendPos val="r"/>
      <c:layout>
        <c:manualLayout>
          <c:xMode val="edge"/>
          <c:yMode val="edge"/>
          <c:x val="0.26527792359288421"/>
          <c:y val="1.6E-2"/>
          <c:w val="0.46736140274132404"/>
          <c:h val="8.0000279965004376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&amp;L&amp;F - &amp;A&amp;C
Page 1&amp;RDate Revised: 9/6/2007
Date Printed:&amp;D</c:oddFooter>
    </c:headerFooter>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0442349528645E-2"/>
          <c:y val="0.16576086956521738"/>
          <c:w val="0.94996374184191446"/>
          <c:h val="0.75"/>
        </c:manualLayout>
      </c:layout>
      <c:barChart>
        <c:barDir val="col"/>
        <c:grouping val="clustered"/>
        <c:varyColors val="0"/>
        <c:ser>
          <c:idx val="1"/>
          <c:order val="1"/>
          <c:tx>
            <c:strRef>
              <c:f>'Phase 3 PPAP (Cap Ver)'!$AP$88</c:f>
              <c:strCache>
                <c:ptCount val="1"/>
                <c:pt idx="0">
                  <c:v>Req'd OEE at APW</c:v>
                </c:pt>
              </c:strCache>
            </c:strRef>
          </c:tx>
          <c:spPr>
            <a:solidFill>
              <a:srgbClr val="A6CAF0"/>
            </a:solidFill>
            <a:ln w="12700">
              <a:solidFill>
                <a:srgbClr val="000000"/>
              </a:solidFill>
              <a:prstDash val="solid"/>
            </a:ln>
          </c:spPr>
          <c:invertIfNegative val="0"/>
          <c:dLbls>
            <c:dLbl>
              <c:idx val="0"/>
              <c:numFmt formatCode="0.0%" sourceLinked="0"/>
              <c:spPr>
                <a:noFill/>
                <a:ln w="25400">
                  <a:noFill/>
                </a:ln>
              </c:spPr>
              <c:txPr>
                <a:bodyPr/>
                <a:lstStyle/>
                <a:p>
                  <a:pPr>
                    <a:defRPr sz="102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dLbl>
            <c:numFmt formatCode="0.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dLbls>
          <c:cat>
            <c:strRef>
              <c:f>'Phase 3 PPAP (Cap Ver)'!$AQ$86:$AW$86</c:f>
              <c:strCache>
                <c:ptCount val="7"/>
                <c:pt idx="6">
                  <c:v> </c:v>
                </c:pt>
              </c:strCache>
            </c:strRef>
          </c:cat>
          <c:val>
            <c:numRef>
              <c:f>'Phase 3 PPAP (Cap Ver)'!$AQ$88:$AX$88</c:f>
              <c:numCache>
                <c:formatCode>0.0%</c:formatCode>
                <c:ptCount val="8"/>
                <c:pt idx="0">
                  <c:v>0</c:v>
                </c:pt>
                <c:pt idx="1">
                  <c:v>0</c:v>
                </c:pt>
                <c:pt idx="2">
                  <c:v>0</c:v>
                </c:pt>
                <c:pt idx="3">
                  <c:v>0</c:v>
                </c:pt>
                <c:pt idx="4">
                  <c:v>0</c:v>
                </c:pt>
                <c:pt idx="5">
                  <c:v>0</c:v>
                </c:pt>
                <c:pt idx="6">
                  <c:v>0</c:v>
                </c:pt>
                <c:pt idx="7">
                  <c:v>0</c:v>
                </c:pt>
              </c:numCache>
            </c:numRef>
          </c:val>
        </c:ser>
        <c:ser>
          <c:idx val="2"/>
          <c:order val="2"/>
          <c:tx>
            <c:strRef>
              <c:f>'Phase 3 PPAP (Cap Ver)'!$AP$89</c:f>
              <c:strCache>
                <c:ptCount val="1"/>
                <c:pt idx="0">
                  <c:v>Req'd OEE at MPW</c:v>
                </c:pt>
              </c:strCache>
            </c:strRef>
          </c:tx>
          <c:spPr>
            <a:solidFill>
              <a:srgbClr val="69FFFF"/>
            </a:solidFill>
            <a:ln w="12700">
              <a:solidFill>
                <a:srgbClr val="000000"/>
              </a:solidFill>
              <a:prstDash val="solid"/>
            </a:ln>
          </c:spPr>
          <c:invertIfNegative val="0"/>
          <c:dLbls>
            <c:dLbl>
              <c:idx val="0"/>
              <c:spPr>
                <a:noFill/>
                <a:ln w="25400">
                  <a:noFill/>
                </a:ln>
              </c:spPr>
              <c:txPr>
                <a:bodyPr/>
                <a:lstStyle/>
                <a:p>
                  <a:pPr>
                    <a:defRPr sz="102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dLbl>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dLbls>
          <c:cat>
            <c:strRef>
              <c:f>'Phase 3 PPAP (Cap Ver)'!$AQ$86:$AW$86</c:f>
              <c:strCache>
                <c:ptCount val="7"/>
                <c:pt idx="6">
                  <c:v> </c:v>
                </c:pt>
              </c:strCache>
            </c:strRef>
          </c:cat>
          <c:val>
            <c:numRef>
              <c:f>'Phase 3 PPAP (Cap Ver)'!$AQ$89:$AX$89</c:f>
              <c:numCache>
                <c:formatCode>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40"/>
        <c:axId val="295888000"/>
        <c:axId val="295889536"/>
      </c:barChart>
      <c:scatterChart>
        <c:scatterStyle val="lineMarker"/>
        <c:varyColors val="0"/>
        <c:ser>
          <c:idx val="0"/>
          <c:order val="0"/>
          <c:tx>
            <c:strRef>
              <c:f>'Phase 3 PPAP (Cap Ver)'!$AP$87</c:f>
              <c:strCache>
                <c:ptCount val="1"/>
                <c:pt idx="0">
                  <c:v>Demonstrated OEE</c:v>
                </c:pt>
              </c:strCache>
            </c:strRef>
          </c:tx>
          <c:spPr>
            <a:ln w="28575">
              <a:noFill/>
            </a:ln>
          </c:spPr>
          <c:marker>
            <c:symbol val="dash"/>
            <c:size val="50"/>
            <c:spPr>
              <a:solidFill>
                <a:srgbClr val="000080"/>
              </a:solidFill>
              <a:ln>
                <a:solidFill>
                  <a:srgbClr val="000080"/>
                </a:solidFill>
                <a:prstDash val="solid"/>
              </a:ln>
            </c:spPr>
          </c:marker>
          <c:dLbls>
            <c:spPr>
              <a:noFill/>
              <a:ln w="25400">
                <a:noFill/>
              </a:ln>
            </c:spPr>
            <c:txPr>
              <a:bodyPr/>
              <a:lstStyle/>
              <a:p>
                <a:pPr>
                  <a:defRPr sz="1075"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dLbls>
          <c:xVal>
            <c:strRef>
              <c:f>'Phase 3 PPAP (Cap Ver)'!$AQ$86:$AX$86</c:f>
              <c:strCache>
                <c:ptCount val="8"/>
                <c:pt idx="6">
                  <c:v> </c:v>
                </c:pt>
                <c:pt idx="7">
                  <c:v> </c:v>
                </c:pt>
              </c:strCache>
            </c:strRef>
          </c:xVal>
          <c:yVal>
            <c:numRef>
              <c:f>'Phase 3 PPAP (Cap Ver)'!$AQ$87:$AX$87</c:f>
              <c:numCache>
                <c:formatCode>0.0%</c:formatCode>
                <c:ptCount val="8"/>
                <c:pt idx="0">
                  <c:v>0</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295888000"/>
        <c:axId val="295889536"/>
      </c:scatterChart>
      <c:catAx>
        <c:axId val="29588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95889536"/>
        <c:crosses val="autoZero"/>
        <c:auto val="1"/>
        <c:lblAlgn val="ctr"/>
        <c:lblOffset val="100"/>
        <c:tickLblSkip val="1"/>
        <c:tickMarkSkip val="1"/>
        <c:noMultiLvlLbl val="0"/>
      </c:catAx>
      <c:valAx>
        <c:axId val="295889536"/>
        <c:scaling>
          <c:orientation val="minMax"/>
          <c:min val="0"/>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fr-FR"/>
                  <a:t>OEE %</a:t>
                </a:r>
              </a:p>
            </c:rich>
          </c:tx>
          <c:layout>
            <c:manualLayout>
              <c:xMode val="edge"/>
              <c:yMode val="edge"/>
              <c:x val="5.8013269174686504E-3"/>
              <c:y val="0.475543478260869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95888000"/>
        <c:crosses val="autoZero"/>
        <c:crossBetween val="between"/>
        <c:minorUnit val="0.02"/>
      </c:valAx>
      <c:spPr>
        <a:noFill/>
        <a:ln w="12700">
          <a:solidFill>
            <a:srgbClr val="808080"/>
          </a:solidFill>
          <a:prstDash val="solid"/>
        </a:ln>
      </c:spPr>
    </c:plotArea>
    <c:legend>
      <c:legendPos val="r"/>
      <c:layout>
        <c:manualLayout>
          <c:xMode val="edge"/>
          <c:yMode val="edge"/>
          <c:x val="0.31805577427821524"/>
          <c:y val="1.358695652173913E-2"/>
          <c:w val="0.40625029163021292"/>
          <c:h val="8.1521739130434784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22</xdr:col>
      <xdr:colOff>276225</xdr:colOff>
      <xdr:row>76</xdr:row>
      <xdr:rowOff>47625</xdr:rowOff>
    </xdr:from>
    <xdr:to>
      <xdr:col>23</xdr:col>
      <xdr:colOff>428625</xdr:colOff>
      <xdr:row>76</xdr:row>
      <xdr:rowOff>47625</xdr:rowOff>
    </xdr:to>
    <xdr:sp macro="" textlink="">
      <xdr:nvSpPr>
        <xdr:cNvPr id="3" name="Text Box 143"/>
        <xdr:cNvSpPr txBox="1">
          <a:spLocks noChangeArrowheads="1"/>
        </xdr:cNvSpPr>
      </xdr:nvSpPr>
      <xdr:spPr bwMode="auto">
        <a:xfrm>
          <a:off x="12011025" y="18888075"/>
          <a:ext cx="58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Arial"/>
              <a:cs typeface="Arial"/>
            </a:rPr>
            <a:t>Run-at-Rate</a:t>
          </a:r>
          <a:r>
            <a:rPr lang="en-US" sz="1000" b="0" i="0" u="none" strike="noStrike" baseline="0">
              <a:solidFill>
                <a:srgbClr val="000000"/>
              </a:solidFill>
              <a:latin typeface="Arial"/>
              <a:cs typeface="Arial"/>
            </a:rPr>
            <a:t> (Phase 0)</a:t>
          </a:r>
          <a:endParaRPr lang="en-US"/>
        </a:p>
      </xdr:txBody>
    </xdr:sp>
    <xdr:clientData fLocksWithSheet="0"/>
  </xdr:twoCellAnchor>
  <xdr:twoCellAnchor>
    <xdr:from>
      <xdr:col>22</xdr:col>
      <xdr:colOff>276225</xdr:colOff>
      <xdr:row>76</xdr:row>
      <xdr:rowOff>47625</xdr:rowOff>
    </xdr:from>
    <xdr:to>
      <xdr:col>23</xdr:col>
      <xdr:colOff>428625</xdr:colOff>
      <xdr:row>76</xdr:row>
      <xdr:rowOff>47625</xdr:rowOff>
    </xdr:to>
    <xdr:sp macro="" textlink="">
      <xdr:nvSpPr>
        <xdr:cNvPr id="4" name="Text Box 144"/>
        <xdr:cNvSpPr txBox="1">
          <a:spLocks noChangeArrowheads="1"/>
        </xdr:cNvSpPr>
      </xdr:nvSpPr>
      <xdr:spPr bwMode="auto">
        <a:xfrm>
          <a:off x="12011025" y="18888075"/>
          <a:ext cx="58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1000" b="1" i="0" u="none" strike="noStrike" baseline="0">
              <a:solidFill>
                <a:srgbClr val="000000"/>
              </a:solidFill>
              <a:latin typeface="Arial"/>
              <a:cs typeface="Arial"/>
            </a:rPr>
            <a:t>Capacity Verification </a:t>
          </a:r>
          <a:r>
            <a:rPr lang="en-US" sz="1000" b="0" i="0" u="none" strike="noStrike" baseline="0">
              <a:solidFill>
                <a:srgbClr val="000000"/>
              </a:solidFill>
              <a:latin typeface="Arial"/>
              <a:cs typeface="Arial"/>
            </a:rPr>
            <a:t>(Phase 3)</a:t>
          </a:r>
          <a:endParaRPr lang="en-US"/>
        </a:p>
      </xdr:txBody>
    </xdr:sp>
    <xdr:clientData fLocksWithSheet="0"/>
  </xdr:twoCellAnchor>
  <xdr:twoCellAnchor>
    <xdr:from>
      <xdr:col>22</xdr:col>
      <xdr:colOff>428625</xdr:colOff>
      <xdr:row>76</xdr:row>
      <xdr:rowOff>47625</xdr:rowOff>
    </xdr:from>
    <xdr:to>
      <xdr:col>23</xdr:col>
      <xdr:colOff>428625</xdr:colOff>
      <xdr:row>76</xdr:row>
      <xdr:rowOff>47625</xdr:rowOff>
    </xdr:to>
    <xdr:sp macro="" textlink="">
      <xdr:nvSpPr>
        <xdr:cNvPr id="5" name="Text Box 145"/>
        <xdr:cNvSpPr txBox="1">
          <a:spLocks noChangeArrowheads="1"/>
        </xdr:cNvSpPr>
      </xdr:nvSpPr>
      <xdr:spPr bwMode="auto">
        <a:xfrm>
          <a:off x="12163425" y="18888075"/>
          <a:ext cx="428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1000" b="1" i="0" u="none" strike="noStrike" baseline="0">
              <a:solidFill>
                <a:srgbClr val="000000"/>
              </a:solidFill>
              <a:latin typeface="Arial"/>
              <a:cs typeface="Arial"/>
            </a:rPr>
            <a:t>Approved</a:t>
          </a:r>
          <a:endParaRPr lang="en-US"/>
        </a:p>
      </xdr:txBody>
    </xdr:sp>
    <xdr:clientData fLocksWithSheet="0"/>
  </xdr:twoCellAnchor>
  <xdr:twoCellAnchor>
    <xdr:from>
      <xdr:col>22</xdr:col>
      <xdr:colOff>428625</xdr:colOff>
      <xdr:row>76</xdr:row>
      <xdr:rowOff>47625</xdr:rowOff>
    </xdr:from>
    <xdr:to>
      <xdr:col>23</xdr:col>
      <xdr:colOff>304800</xdr:colOff>
      <xdr:row>76</xdr:row>
      <xdr:rowOff>47625</xdr:rowOff>
    </xdr:to>
    <xdr:sp macro="" textlink="">
      <xdr:nvSpPr>
        <xdr:cNvPr id="6" name="Text Box 146"/>
        <xdr:cNvSpPr txBox="1">
          <a:spLocks noChangeArrowheads="1"/>
        </xdr:cNvSpPr>
      </xdr:nvSpPr>
      <xdr:spPr bwMode="auto">
        <a:xfrm>
          <a:off x="12163425" y="18888075"/>
          <a:ext cx="30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1000" b="1" i="0" u="none" strike="noStrike" baseline="0">
              <a:solidFill>
                <a:srgbClr val="000000"/>
              </a:solidFill>
              <a:latin typeface="Arial"/>
              <a:cs typeface="Arial"/>
            </a:rPr>
            <a:t>Rejected</a:t>
          </a:r>
          <a:endParaRPr lang="en-US"/>
        </a:p>
      </xdr:txBody>
    </xdr:sp>
    <xdr:clientData fLocksWithSheet="0"/>
  </xdr:twoCellAnchor>
  <xdr:twoCellAnchor>
    <xdr:from>
      <xdr:col>34</xdr:col>
      <xdr:colOff>342900</xdr:colOff>
      <xdr:row>79</xdr:row>
      <xdr:rowOff>94342</xdr:rowOff>
    </xdr:from>
    <xdr:to>
      <xdr:col>37</xdr:col>
      <xdr:colOff>180975</xdr:colOff>
      <xdr:row>82</xdr:row>
      <xdr:rowOff>16356</xdr:rowOff>
    </xdr:to>
    <xdr:sp macro="" textlink="">
      <xdr:nvSpPr>
        <xdr:cNvPr id="8" name="Text Box 34"/>
        <xdr:cNvSpPr txBox="1">
          <a:spLocks noChangeArrowheads="1"/>
        </xdr:cNvSpPr>
      </xdr:nvSpPr>
      <xdr:spPr bwMode="auto">
        <a:xfrm>
          <a:off x="17487900" y="18953842"/>
          <a:ext cx="1144361" cy="520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400" b="1" i="0" u="none" strike="noStrike" baseline="0">
              <a:solidFill>
                <a:srgbClr val="000000"/>
              </a:solidFill>
              <a:latin typeface="Arial"/>
              <a:cs typeface="Arial"/>
            </a:rPr>
            <a:t>Approved</a:t>
          </a:r>
          <a:endParaRPr lang="en-US"/>
        </a:p>
      </xdr:txBody>
    </xdr:sp>
    <xdr:clientData fLocksWithSheet="0"/>
  </xdr:twoCellAnchor>
  <xdr:twoCellAnchor>
    <xdr:from>
      <xdr:col>34</xdr:col>
      <xdr:colOff>353786</xdr:colOff>
      <xdr:row>83</xdr:row>
      <xdr:rowOff>63501</xdr:rowOff>
    </xdr:from>
    <xdr:to>
      <xdr:col>37</xdr:col>
      <xdr:colOff>107496</xdr:colOff>
      <xdr:row>85</xdr:row>
      <xdr:rowOff>101961</xdr:rowOff>
    </xdr:to>
    <xdr:sp macro="" textlink="">
      <xdr:nvSpPr>
        <xdr:cNvPr id="9" name="Text Box 35"/>
        <xdr:cNvSpPr txBox="1">
          <a:spLocks noChangeArrowheads="1"/>
        </xdr:cNvSpPr>
      </xdr:nvSpPr>
      <xdr:spPr bwMode="auto">
        <a:xfrm>
          <a:off x="17498786" y="19725822"/>
          <a:ext cx="1059996" cy="473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400" b="1" i="0" u="none" strike="noStrike" baseline="0">
              <a:solidFill>
                <a:srgbClr val="000000"/>
              </a:solidFill>
              <a:latin typeface="Arial"/>
              <a:cs typeface="Arial"/>
            </a:rPr>
            <a:t>Rejected</a:t>
          </a:r>
          <a:endParaRPr lang="en-US"/>
        </a:p>
      </xdr:txBody>
    </xdr:sp>
    <xdr:clientData fLocksWithSheet="0"/>
  </xdr:twoCellAnchor>
  <mc:AlternateContent xmlns:mc="http://schemas.openxmlformats.org/markup-compatibility/2006">
    <mc:Choice xmlns:a14="http://schemas.microsoft.com/office/drawing/2010/main" Requires="a14">
      <xdr:twoCellAnchor editAs="oneCell">
        <xdr:from>
          <xdr:col>34</xdr:col>
          <xdr:colOff>95250</xdr:colOff>
          <xdr:row>80</xdr:row>
          <xdr:rowOff>28575</xdr:rowOff>
        </xdr:from>
        <xdr:to>
          <xdr:col>34</xdr:col>
          <xdr:colOff>419100</xdr:colOff>
          <xdr:row>81</xdr:row>
          <xdr:rowOff>76200</xdr:rowOff>
        </xdr:to>
        <xdr:sp macro="" textlink="">
          <xdr:nvSpPr>
            <xdr:cNvPr id="1025" name="Check Box 29"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83</xdr:row>
          <xdr:rowOff>85725</xdr:rowOff>
        </xdr:from>
        <xdr:to>
          <xdr:col>34</xdr:col>
          <xdr:colOff>409575</xdr:colOff>
          <xdr:row>85</xdr:row>
          <xdr:rowOff>54769</xdr:rowOff>
        </xdr:to>
        <xdr:sp macro="" textlink="">
          <xdr:nvSpPr>
            <xdr:cNvPr id="1026" name="Check Box 29"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xdr:twoCellAnchor>
    <xdr:from>
      <xdr:col>6</xdr:col>
      <xdr:colOff>81643</xdr:colOff>
      <xdr:row>67</xdr:row>
      <xdr:rowOff>95250</xdr:rowOff>
    </xdr:from>
    <xdr:to>
      <xdr:col>37</xdr:col>
      <xdr:colOff>367393</xdr:colOff>
      <xdr:row>75</xdr:row>
      <xdr:rowOff>326570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27215</xdr:colOff>
      <xdr:row>79</xdr:row>
      <xdr:rowOff>176717</xdr:rowOff>
    </xdr:from>
    <xdr:to>
      <xdr:col>19</xdr:col>
      <xdr:colOff>1</xdr:colOff>
      <xdr:row>82</xdr:row>
      <xdr:rowOff>58416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9072" y="19036217"/>
          <a:ext cx="1714500" cy="492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123825</xdr:colOff>
      <xdr:row>94</xdr:row>
      <xdr:rowOff>0</xdr:rowOff>
    </xdr:from>
    <xdr:to>
      <xdr:col>37</xdr:col>
      <xdr:colOff>314325</xdr:colOff>
      <xdr:row>94</xdr:row>
      <xdr:rowOff>0</xdr:rowOff>
    </xdr:to>
    <xdr:sp macro="" textlink="">
      <xdr:nvSpPr>
        <xdr:cNvPr id="3" name="Text Box 88"/>
        <xdr:cNvSpPr txBox="1">
          <a:spLocks noChangeArrowheads="1"/>
        </xdr:cNvSpPr>
      </xdr:nvSpPr>
      <xdr:spPr bwMode="auto">
        <a:xfrm>
          <a:off x="17430750" y="22059900"/>
          <a:ext cx="1047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400" b="1" i="0" u="none" strike="noStrike" baseline="0">
              <a:solidFill>
                <a:srgbClr val="000000"/>
              </a:solidFill>
              <a:latin typeface="Arial"/>
              <a:cs typeface="Arial"/>
            </a:rPr>
            <a:t>Rejected</a:t>
          </a:r>
          <a:endParaRPr lang="en-US"/>
        </a:p>
      </xdr:txBody>
    </xdr:sp>
    <xdr:clientData fLocksWithSheet="0"/>
  </xdr:twoCellAnchor>
  <xdr:twoCellAnchor>
    <xdr:from>
      <xdr:col>34</xdr:col>
      <xdr:colOff>333377</xdr:colOff>
      <xdr:row>96</xdr:row>
      <xdr:rowOff>172242</xdr:rowOff>
    </xdr:from>
    <xdr:to>
      <xdr:col>37</xdr:col>
      <xdr:colOff>133352</xdr:colOff>
      <xdr:row>99</xdr:row>
      <xdr:rowOff>79061</xdr:rowOff>
    </xdr:to>
    <xdr:sp macro="" textlink="">
      <xdr:nvSpPr>
        <xdr:cNvPr id="4" name="Text Box 365"/>
        <xdr:cNvSpPr txBox="1">
          <a:spLocks noChangeArrowheads="1"/>
        </xdr:cNvSpPr>
      </xdr:nvSpPr>
      <xdr:spPr bwMode="auto">
        <a:xfrm>
          <a:off x="17490283" y="22889367"/>
          <a:ext cx="1085850" cy="52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400" b="1" i="0" u="none" strike="noStrike" baseline="0">
              <a:solidFill>
                <a:srgbClr val="000000"/>
              </a:solidFill>
              <a:latin typeface="Arial"/>
              <a:cs typeface="Arial"/>
            </a:rPr>
            <a:t>Approved</a:t>
          </a:r>
          <a:endParaRPr lang="en-US"/>
        </a:p>
      </xdr:txBody>
    </xdr:sp>
    <xdr:clientData fLocksWithSheet="0"/>
  </xdr:twoCellAnchor>
  <xdr:twoCellAnchor>
    <xdr:from>
      <xdr:col>34</xdr:col>
      <xdr:colOff>309563</xdr:colOff>
      <xdr:row>101</xdr:row>
      <xdr:rowOff>56356</xdr:rowOff>
    </xdr:from>
    <xdr:to>
      <xdr:col>37</xdr:col>
      <xdr:colOff>90488</xdr:colOff>
      <xdr:row>103</xdr:row>
      <xdr:rowOff>94816</xdr:rowOff>
    </xdr:to>
    <xdr:sp macro="" textlink="">
      <xdr:nvSpPr>
        <xdr:cNvPr id="5" name="Text Box 366"/>
        <xdr:cNvSpPr txBox="1">
          <a:spLocks noChangeArrowheads="1"/>
        </xdr:cNvSpPr>
      </xdr:nvSpPr>
      <xdr:spPr bwMode="auto">
        <a:xfrm>
          <a:off x="17466469" y="23833137"/>
          <a:ext cx="1066800" cy="4789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400" b="1" i="0" u="none" strike="noStrike" baseline="0">
              <a:solidFill>
                <a:srgbClr val="000000"/>
              </a:solidFill>
              <a:latin typeface="Arial"/>
              <a:cs typeface="Arial"/>
            </a:rPr>
            <a:t>Rejected</a:t>
          </a:r>
          <a:endParaRPr lang="en-US"/>
        </a:p>
      </xdr:txBody>
    </xdr:sp>
    <xdr:clientData fLocksWithSheet="0"/>
  </xdr:twoCellAnchor>
  <mc:AlternateContent xmlns:mc="http://schemas.openxmlformats.org/markup-compatibility/2006">
    <mc:Choice xmlns:a14="http://schemas.microsoft.com/office/drawing/2010/main" Requires="a14">
      <xdr:twoCellAnchor editAs="oneCell">
        <xdr:from>
          <xdr:col>34</xdr:col>
          <xdr:colOff>95250</xdr:colOff>
          <xdr:row>97</xdr:row>
          <xdr:rowOff>28575</xdr:rowOff>
        </xdr:from>
        <xdr:to>
          <xdr:col>34</xdr:col>
          <xdr:colOff>419100</xdr:colOff>
          <xdr:row>98</xdr:row>
          <xdr:rowOff>152400</xdr:rowOff>
        </xdr:to>
        <xdr:sp macro="" textlink="">
          <xdr:nvSpPr>
            <xdr:cNvPr id="2127" name="Check Box 29" hidden="1">
              <a:extLst>
                <a:ext uri="{63B3BB69-23CF-44E3-9099-C40C66FF867C}">
                  <a14:compatExt spid="_x0000_s21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100</xdr:row>
          <xdr:rowOff>85725</xdr:rowOff>
        </xdr:from>
        <xdr:to>
          <xdr:col>34</xdr:col>
          <xdr:colOff>409575</xdr:colOff>
          <xdr:row>104</xdr:row>
          <xdr:rowOff>14287</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fLocksWithSheet="0"/>
      </xdr:twoCellAnchor>
    </mc:Choice>
    <mc:Fallback/>
  </mc:AlternateContent>
  <xdr:twoCellAnchor>
    <xdr:from>
      <xdr:col>6</xdr:col>
      <xdr:colOff>130970</xdr:colOff>
      <xdr:row>85</xdr:row>
      <xdr:rowOff>107156</xdr:rowOff>
    </xdr:from>
    <xdr:to>
      <xdr:col>37</xdr:col>
      <xdr:colOff>381000</xdr:colOff>
      <xdr:row>93</xdr:row>
      <xdr:rowOff>309563</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142875</xdr:colOff>
      <xdr:row>97</xdr:row>
      <xdr:rowOff>107156</xdr:rowOff>
    </xdr:from>
    <xdr:to>
      <xdr:col>19</xdr:col>
      <xdr:colOff>115661</xdr:colOff>
      <xdr:row>99</xdr:row>
      <xdr:rowOff>226980</xdr:rowOff>
    </xdr:to>
    <xdr:pic>
      <xdr:nvPicPr>
        <xdr:cNvPr id="10" name="Picture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55906" y="23062406"/>
          <a:ext cx="1687286" cy="5008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206.7%20K%20linePara2%20AG9E-6K100%202014-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apacity Planning"/>
      <sheetName val="Shared Loading Plan"/>
      <sheetName val="Phase 0 PPAP (Run @ Rate)"/>
      <sheetName val="Phase 3 PPAP (Cap Ver)"/>
      <sheetName val="Historical Mfg Performance"/>
      <sheetName val="Supplier Declarations and Notes"/>
      <sheetName val="Development Notes"/>
    </sheetNames>
    <sheetDataSet>
      <sheetData sheetId="0" refreshError="1"/>
      <sheetData sheetId="1">
        <row r="66">
          <cell r="AQ66" t="str">
            <v>Index</v>
          </cell>
        </row>
        <row r="70">
          <cell r="D70" t="str">
            <v xml:space="preserve">    Capacity Study Number:</v>
          </cell>
        </row>
      </sheetData>
      <sheetData sheetId="2">
        <row r="2">
          <cell r="DZ2" t="str">
            <v>Capacity Planning</v>
          </cell>
        </row>
        <row r="4">
          <cell r="E4" t="str">
            <v>Phase 3 PPAP (Cap Ver)</v>
          </cell>
          <cell r="DZ4" t="str">
            <v>Phase 3 PPAP (Cap Ver)</v>
          </cell>
        </row>
        <row r="38">
          <cell r="I38">
            <v>0.9992329179511672</v>
          </cell>
          <cell r="O38">
            <v>0.99865398810299166</v>
          </cell>
          <cell r="Y38">
            <v>0.99815724815724827</v>
          </cell>
          <cell r="AE38">
            <v>0.99531349531349544</v>
          </cell>
          <cell r="AO38">
            <v>0.99206349206349187</v>
          </cell>
          <cell r="AU38">
            <v>0.99206349206349198</v>
          </cell>
          <cell r="BE38">
            <v>0.99786503295275231</v>
          </cell>
          <cell r="BK38">
            <v>0.99786503295275208</v>
          </cell>
          <cell r="BU38">
            <v>0.99750623441396502</v>
          </cell>
          <cell r="CA38">
            <v>0.99577445275699639</v>
          </cell>
          <cell r="CK38" t="str">
            <v/>
          </cell>
          <cell r="CQ38" t="str">
            <v/>
          </cell>
          <cell r="DA38" t="str">
            <v/>
          </cell>
          <cell r="DG38" t="str">
            <v/>
          </cell>
          <cell r="DQ38" t="str">
            <v/>
          </cell>
          <cell r="DW38" t="str">
            <v/>
          </cell>
        </row>
      </sheetData>
      <sheetData sheetId="3">
        <row r="16">
          <cell r="O16">
            <v>3</v>
          </cell>
        </row>
      </sheetData>
      <sheetData sheetId="4">
        <row r="81">
          <cell r="AQ81" t="str">
            <v>Index</v>
          </cell>
        </row>
      </sheetData>
      <sheetData sheetId="5">
        <row r="30">
          <cell r="G30">
            <v>0.85299999999999998</v>
          </cell>
        </row>
        <row r="31">
          <cell r="G31">
            <v>3.6007780852790605E-2</v>
          </cell>
          <cell r="M31">
            <v>4.2655893951082262E-2</v>
          </cell>
          <cell r="S31">
            <v>3.2269876246187677E-2</v>
          </cell>
          <cell r="Y31">
            <v>2.7295426459611485E-2</v>
          </cell>
          <cell r="AE31">
            <v>2.3699927367153532E-2</v>
          </cell>
          <cell r="AK31" t="str">
            <v>-</v>
          </cell>
          <cell r="AQ31" t="str">
            <v>-</v>
          </cell>
          <cell r="AW31" t="str">
            <v>-</v>
          </cell>
        </row>
      </sheetData>
      <sheetData sheetId="6">
        <row r="54">
          <cell r="GX54" t="str">
            <v/>
          </cell>
          <cell r="GY54">
            <v>0</v>
          </cell>
        </row>
        <row r="55">
          <cell r="GY55">
            <v>0</v>
          </cell>
        </row>
        <row r="56">
          <cell r="GX56" t="str">
            <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B151"/>
  <sheetViews>
    <sheetView tabSelected="1" zoomScale="80" zoomScaleNormal="80" workbookViewId="0">
      <selection activeCell="C37" sqref="C37:F37"/>
    </sheetView>
  </sheetViews>
  <sheetFormatPr defaultColWidth="9.140625" defaultRowHeight="15" x14ac:dyDescent="0.25"/>
  <cols>
    <col min="1" max="1" width="1.5703125" style="7" customWidth="1"/>
    <col min="2" max="2" width="8.28515625" style="479" customWidth="1"/>
    <col min="3" max="3" width="25" style="15" customWidth="1"/>
    <col min="4" max="4" width="16.85546875" style="15" customWidth="1"/>
    <col min="5" max="6" width="13.7109375" style="15" customWidth="1"/>
    <col min="7" max="38" width="6.42578125" style="15" customWidth="1"/>
    <col min="39" max="39" width="1.5703125" style="7" customWidth="1"/>
    <col min="40" max="41" width="9.140625" style="9"/>
    <col min="42" max="42" width="9.28515625" style="12" bestFit="1" customWidth="1"/>
    <col min="43" max="55" width="9.140625" style="12"/>
    <col min="56" max="56" width="9.140625" style="9"/>
    <col min="57" max="256" width="9.140625" style="15"/>
    <col min="257" max="257" width="0.7109375" style="15" customWidth="1"/>
    <col min="258" max="258" width="8.28515625" style="15" customWidth="1"/>
    <col min="259" max="259" width="24.140625" style="15" customWidth="1"/>
    <col min="260" max="260" width="16.85546875" style="15" customWidth="1"/>
    <col min="261" max="262" width="11.5703125" style="15" customWidth="1"/>
    <col min="263" max="294" width="6.42578125" style="15" customWidth="1"/>
    <col min="295" max="295" width="0.7109375" style="15" customWidth="1"/>
    <col min="296" max="297" width="9.140625" style="15"/>
    <col min="298" max="298" width="9.28515625" style="15" bestFit="1" customWidth="1"/>
    <col min="299" max="512" width="9.140625" style="15"/>
    <col min="513" max="513" width="0.7109375" style="15" customWidth="1"/>
    <col min="514" max="514" width="8.28515625" style="15" customWidth="1"/>
    <col min="515" max="515" width="24.140625" style="15" customWidth="1"/>
    <col min="516" max="516" width="16.85546875" style="15" customWidth="1"/>
    <col min="517" max="518" width="11.5703125" style="15" customWidth="1"/>
    <col min="519" max="550" width="6.42578125" style="15" customWidth="1"/>
    <col min="551" max="551" width="0.7109375" style="15" customWidth="1"/>
    <col min="552" max="553" width="9.140625" style="15"/>
    <col min="554" max="554" width="9.28515625" style="15" bestFit="1" customWidth="1"/>
    <col min="555" max="768" width="9.140625" style="15"/>
    <col min="769" max="769" width="0.7109375" style="15" customWidth="1"/>
    <col min="770" max="770" width="8.28515625" style="15" customWidth="1"/>
    <col min="771" max="771" width="24.140625" style="15" customWidth="1"/>
    <col min="772" max="772" width="16.85546875" style="15" customWidth="1"/>
    <col min="773" max="774" width="11.5703125" style="15" customWidth="1"/>
    <col min="775" max="806" width="6.42578125" style="15" customWidth="1"/>
    <col min="807" max="807" width="0.7109375" style="15" customWidth="1"/>
    <col min="808" max="809" width="9.140625" style="15"/>
    <col min="810" max="810" width="9.28515625" style="15" bestFit="1" customWidth="1"/>
    <col min="811" max="1024" width="9.140625" style="15"/>
    <col min="1025" max="1025" width="0.7109375" style="15" customWidth="1"/>
    <col min="1026" max="1026" width="8.28515625" style="15" customWidth="1"/>
    <col min="1027" max="1027" width="24.140625" style="15" customWidth="1"/>
    <col min="1028" max="1028" width="16.85546875" style="15" customWidth="1"/>
    <col min="1029" max="1030" width="11.5703125" style="15" customWidth="1"/>
    <col min="1031" max="1062" width="6.42578125" style="15" customWidth="1"/>
    <col min="1063" max="1063" width="0.7109375" style="15" customWidth="1"/>
    <col min="1064" max="1065" width="9.140625" style="15"/>
    <col min="1066" max="1066" width="9.28515625" style="15" bestFit="1" customWidth="1"/>
    <col min="1067" max="1280" width="9.140625" style="15"/>
    <col min="1281" max="1281" width="0.7109375" style="15" customWidth="1"/>
    <col min="1282" max="1282" width="8.28515625" style="15" customWidth="1"/>
    <col min="1283" max="1283" width="24.140625" style="15" customWidth="1"/>
    <col min="1284" max="1284" width="16.85546875" style="15" customWidth="1"/>
    <col min="1285" max="1286" width="11.5703125" style="15" customWidth="1"/>
    <col min="1287" max="1318" width="6.42578125" style="15" customWidth="1"/>
    <col min="1319" max="1319" width="0.7109375" style="15" customWidth="1"/>
    <col min="1320" max="1321" width="9.140625" style="15"/>
    <col min="1322" max="1322" width="9.28515625" style="15" bestFit="1" customWidth="1"/>
    <col min="1323" max="1536" width="9.140625" style="15"/>
    <col min="1537" max="1537" width="0.7109375" style="15" customWidth="1"/>
    <col min="1538" max="1538" width="8.28515625" style="15" customWidth="1"/>
    <col min="1539" max="1539" width="24.140625" style="15" customWidth="1"/>
    <col min="1540" max="1540" width="16.85546875" style="15" customWidth="1"/>
    <col min="1541" max="1542" width="11.5703125" style="15" customWidth="1"/>
    <col min="1543" max="1574" width="6.42578125" style="15" customWidth="1"/>
    <col min="1575" max="1575" width="0.7109375" style="15" customWidth="1"/>
    <col min="1576" max="1577" width="9.140625" style="15"/>
    <col min="1578" max="1578" width="9.28515625" style="15" bestFit="1" customWidth="1"/>
    <col min="1579" max="1792" width="9.140625" style="15"/>
    <col min="1793" max="1793" width="0.7109375" style="15" customWidth="1"/>
    <col min="1794" max="1794" width="8.28515625" style="15" customWidth="1"/>
    <col min="1795" max="1795" width="24.140625" style="15" customWidth="1"/>
    <col min="1796" max="1796" width="16.85546875" style="15" customWidth="1"/>
    <col min="1797" max="1798" width="11.5703125" style="15" customWidth="1"/>
    <col min="1799" max="1830" width="6.42578125" style="15" customWidth="1"/>
    <col min="1831" max="1831" width="0.7109375" style="15" customWidth="1"/>
    <col min="1832" max="1833" width="9.140625" style="15"/>
    <col min="1834" max="1834" width="9.28515625" style="15" bestFit="1" customWidth="1"/>
    <col min="1835" max="2048" width="9.140625" style="15"/>
    <col min="2049" max="2049" width="0.7109375" style="15" customWidth="1"/>
    <col min="2050" max="2050" width="8.28515625" style="15" customWidth="1"/>
    <col min="2051" max="2051" width="24.140625" style="15" customWidth="1"/>
    <col min="2052" max="2052" width="16.85546875" style="15" customWidth="1"/>
    <col min="2053" max="2054" width="11.5703125" style="15" customWidth="1"/>
    <col min="2055" max="2086" width="6.42578125" style="15" customWidth="1"/>
    <col min="2087" max="2087" width="0.7109375" style="15" customWidth="1"/>
    <col min="2088" max="2089" width="9.140625" style="15"/>
    <col min="2090" max="2090" width="9.28515625" style="15" bestFit="1" customWidth="1"/>
    <col min="2091" max="2304" width="9.140625" style="15"/>
    <col min="2305" max="2305" width="0.7109375" style="15" customWidth="1"/>
    <col min="2306" max="2306" width="8.28515625" style="15" customWidth="1"/>
    <col min="2307" max="2307" width="24.140625" style="15" customWidth="1"/>
    <col min="2308" max="2308" width="16.85546875" style="15" customWidth="1"/>
    <col min="2309" max="2310" width="11.5703125" style="15" customWidth="1"/>
    <col min="2311" max="2342" width="6.42578125" style="15" customWidth="1"/>
    <col min="2343" max="2343" width="0.7109375" style="15" customWidth="1"/>
    <col min="2344" max="2345" width="9.140625" style="15"/>
    <col min="2346" max="2346" width="9.28515625" style="15" bestFit="1" customWidth="1"/>
    <col min="2347" max="2560" width="9.140625" style="15"/>
    <col min="2561" max="2561" width="0.7109375" style="15" customWidth="1"/>
    <col min="2562" max="2562" width="8.28515625" style="15" customWidth="1"/>
    <col min="2563" max="2563" width="24.140625" style="15" customWidth="1"/>
    <col min="2564" max="2564" width="16.85546875" style="15" customWidth="1"/>
    <col min="2565" max="2566" width="11.5703125" style="15" customWidth="1"/>
    <col min="2567" max="2598" width="6.42578125" style="15" customWidth="1"/>
    <col min="2599" max="2599" width="0.7109375" style="15" customWidth="1"/>
    <col min="2600" max="2601" width="9.140625" style="15"/>
    <col min="2602" max="2602" width="9.28515625" style="15" bestFit="1" customWidth="1"/>
    <col min="2603" max="2816" width="9.140625" style="15"/>
    <col min="2817" max="2817" width="0.7109375" style="15" customWidth="1"/>
    <col min="2818" max="2818" width="8.28515625" style="15" customWidth="1"/>
    <col min="2819" max="2819" width="24.140625" style="15" customWidth="1"/>
    <col min="2820" max="2820" width="16.85546875" style="15" customWidth="1"/>
    <col min="2821" max="2822" width="11.5703125" style="15" customWidth="1"/>
    <col min="2823" max="2854" width="6.42578125" style="15" customWidth="1"/>
    <col min="2855" max="2855" width="0.7109375" style="15" customWidth="1"/>
    <col min="2856" max="2857" width="9.140625" style="15"/>
    <col min="2858" max="2858" width="9.28515625" style="15" bestFit="1" customWidth="1"/>
    <col min="2859" max="3072" width="9.140625" style="15"/>
    <col min="3073" max="3073" width="0.7109375" style="15" customWidth="1"/>
    <col min="3074" max="3074" width="8.28515625" style="15" customWidth="1"/>
    <col min="3075" max="3075" width="24.140625" style="15" customWidth="1"/>
    <col min="3076" max="3076" width="16.85546875" style="15" customWidth="1"/>
    <col min="3077" max="3078" width="11.5703125" style="15" customWidth="1"/>
    <col min="3079" max="3110" width="6.42578125" style="15" customWidth="1"/>
    <col min="3111" max="3111" width="0.7109375" style="15" customWidth="1"/>
    <col min="3112" max="3113" width="9.140625" style="15"/>
    <col min="3114" max="3114" width="9.28515625" style="15" bestFit="1" customWidth="1"/>
    <col min="3115" max="3328" width="9.140625" style="15"/>
    <col min="3329" max="3329" width="0.7109375" style="15" customWidth="1"/>
    <col min="3330" max="3330" width="8.28515625" style="15" customWidth="1"/>
    <col min="3331" max="3331" width="24.140625" style="15" customWidth="1"/>
    <col min="3332" max="3332" width="16.85546875" style="15" customWidth="1"/>
    <col min="3333" max="3334" width="11.5703125" style="15" customWidth="1"/>
    <col min="3335" max="3366" width="6.42578125" style="15" customWidth="1"/>
    <col min="3367" max="3367" width="0.7109375" style="15" customWidth="1"/>
    <col min="3368" max="3369" width="9.140625" style="15"/>
    <col min="3370" max="3370" width="9.28515625" style="15" bestFit="1" customWidth="1"/>
    <col min="3371" max="3584" width="9.140625" style="15"/>
    <col min="3585" max="3585" width="0.7109375" style="15" customWidth="1"/>
    <col min="3586" max="3586" width="8.28515625" style="15" customWidth="1"/>
    <col min="3587" max="3587" width="24.140625" style="15" customWidth="1"/>
    <col min="3588" max="3588" width="16.85546875" style="15" customWidth="1"/>
    <col min="3589" max="3590" width="11.5703125" style="15" customWidth="1"/>
    <col min="3591" max="3622" width="6.42578125" style="15" customWidth="1"/>
    <col min="3623" max="3623" width="0.7109375" style="15" customWidth="1"/>
    <col min="3624" max="3625" width="9.140625" style="15"/>
    <col min="3626" max="3626" width="9.28515625" style="15" bestFit="1" customWidth="1"/>
    <col min="3627" max="3840" width="9.140625" style="15"/>
    <col min="3841" max="3841" width="0.7109375" style="15" customWidth="1"/>
    <col min="3842" max="3842" width="8.28515625" style="15" customWidth="1"/>
    <col min="3843" max="3843" width="24.140625" style="15" customWidth="1"/>
    <col min="3844" max="3844" width="16.85546875" style="15" customWidth="1"/>
    <col min="3845" max="3846" width="11.5703125" style="15" customWidth="1"/>
    <col min="3847" max="3878" width="6.42578125" style="15" customWidth="1"/>
    <col min="3879" max="3879" width="0.7109375" style="15" customWidth="1"/>
    <col min="3880" max="3881" width="9.140625" style="15"/>
    <col min="3882" max="3882" width="9.28515625" style="15" bestFit="1" customWidth="1"/>
    <col min="3883" max="4096" width="9.140625" style="15"/>
    <col min="4097" max="4097" width="0.7109375" style="15" customWidth="1"/>
    <col min="4098" max="4098" width="8.28515625" style="15" customWidth="1"/>
    <col min="4099" max="4099" width="24.140625" style="15" customWidth="1"/>
    <col min="4100" max="4100" width="16.85546875" style="15" customWidth="1"/>
    <col min="4101" max="4102" width="11.5703125" style="15" customWidth="1"/>
    <col min="4103" max="4134" width="6.42578125" style="15" customWidth="1"/>
    <col min="4135" max="4135" width="0.7109375" style="15" customWidth="1"/>
    <col min="4136" max="4137" width="9.140625" style="15"/>
    <col min="4138" max="4138" width="9.28515625" style="15" bestFit="1" customWidth="1"/>
    <col min="4139" max="4352" width="9.140625" style="15"/>
    <col min="4353" max="4353" width="0.7109375" style="15" customWidth="1"/>
    <col min="4354" max="4354" width="8.28515625" style="15" customWidth="1"/>
    <col min="4355" max="4355" width="24.140625" style="15" customWidth="1"/>
    <col min="4356" max="4356" width="16.85546875" style="15" customWidth="1"/>
    <col min="4357" max="4358" width="11.5703125" style="15" customWidth="1"/>
    <col min="4359" max="4390" width="6.42578125" style="15" customWidth="1"/>
    <col min="4391" max="4391" width="0.7109375" style="15" customWidth="1"/>
    <col min="4392" max="4393" width="9.140625" style="15"/>
    <col min="4394" max="4394" width="9.28515625" style="15" bestFit="1" customWidth="1"/>
    <col min="4395" max="4608" width="9.140625" style="15"/>
    <col min="4609" max="4609" width="0.7109375" style="15" customWidth="1"/>
    <col min="4610" max="4610" width="8.28515625" style="15" customWidth="1"/>
    <col min="4611" max="4611" width="24.140625" style="15" customWidth="1"/>
    <col min="4612" max="4612" width="16.85546875" style="15" customWidth="1"/>
    <col min="4613" max="4614" width="11.5703125" style="15" customWidth="1"/>
    <col min="4615" max="4646" width="6.42578125" style="15" customWidth="1"/>
    <col min="4647" max="4647" width="0.7109375" style="15" customWidth="1"/>
    <col min="4648" max="4649" width="9.140625" style="15"/>
    <col min="4650" max="4650" width="9.28515625" style="15" bestFit="1" customWidth="1"/>
    <col min="4651" max="4864" width="9.140625" style="15"/>
    <col min="4865" max="4865" width="0.7109375" style="15" customWidth="1"/>
    <col min="4866" max="4866" width="8.28515625" style="15" customWidth="1"/>
    <col min="4867" max="4867" width="24.140625" style="15" customWidth="1"/>
    <col min="4868" max="4868" width="16.85546875" style="15" customWidth="1"/>
    <col min="4869" max="4870" width="11.5703125" style="15" customWidth="1"/>
    <col min="4871" max="4902" width="6.42578125" style="15" customWidth="1"/>
    <col min="4903" max="4903" width="0.7109375" style="15" customWidth="1"/>
    <col min="4904" max="4905" width="9.140625" style="15"/>
    <col min="4906" max="4906" width="9.28515625" style="15" bestFit="1" customWidth="1"/>
    <col min="4907" max="5120" width="9.140625" style="15"/>
    <col min="5121" max="5121" width="0.7109375" style="15" customWidth="1"/>
    <col min="5122" max="5122" width="8.28515625" style="15" customWidth="1"/>
    <col min="5123" max="5123" width="24.140625" style="15" customWidth="1"/>
    <col min="5124" max="5124" width="16.85546875" style="15" customWidth="1"/>
    <col min="5125" max="5126" width="11.5703125" style="15" customWidth="1"/>
    <col min="5127" max="5158" width="6.42578125" style="15" customWidth="1"/>
    <col min="5159" max="5159" width="0.7109375" style="15" customWidth="1"/>
    <col min="5160" max="5161" width="9.140625" style="15"/>
    <col min="5162" max="5162" width="9.28515625" style="15" bestFit="1" customWidth="1"/>
    <col min="5163" max="5376" width="9.140625" style="15"/>
    <col min="5377" max="5377" width="0.7109375" style="15" customWidth="1"/>
    <col min="5378" max="5378" width="8.28515625" style="15" customWidth="1"/>
    <col min="5379" max="5379" width="24.140625" style="15" customWidth="1"/>
    <col min="5380" max="5380" width="16.85546875" style="15" customWidth="1"/>
    <col min="5381" max="5382" width="11.5703125" style="15" customWidth="1"/>
    <col min="5383" max="5414" width="6.42578125" style="15" customWidth="1"/>
    <col min="5415" max="5415" width="0.7109375" style="15" customWidth="1"/>
    <col min="5416" max="5417" width="9.140625" style="15"/>
    <col min="5418" max="5418" width="9.28515625" style="15" bestFit="1" customWidth="1"/>
    <col min="5419" max="5632" width="9.140625" style="15"/>
    <col min="5633" max="5633" width="0.7109375" style="15" customWidth="1"/>
    <col min="5634" max="5634" width="8.28515625" style="15" customWidth="1"/>
    <col min="5635" max="5635" width="24.140625" style="15" customWidth="1"/>
    <col min="5636" max="5636" width="16.85546875" style="15" customWidth="1"/>
    <col min="5637" max="5638" width="11.5703125" style="15" customWidth="1"/>
    <col min="5639" max="5670" width="6.42578125" style="15" customWidth="1"/>
    <col min="5671" max="5671" width="0.7109375" style="15" customWidth="1"/>
    <col min="5672" max="5673" width="9.140625" style="15"/>
    <col min="5674" max="5674" width="9.28515625" style="15" bestFit="1" customWidth="1"/>
    <col min="5675" max="5888" width="9.140625" style="15"/>
    <col min="5889" max="5889" width="0.7109375" style="15" customWidth="1"/>
    <col min="5890" max="5890" width="8.28515625" style="15" customWidth="1"/>
    <col min="5891" max="5891" width="24.140625" style="15" customWidth="1"/>
    <col min="5892" max="5892" width="16.85546875" style="15" customWidth="1"/>
    <col min="5893" max="5894" width="11.5703125" style="15" customWidth="1"/>
    <col min="5895" max="5926" width="6.42578125" style="15" customWidth="1"/>
    <col min="5927" max="5927" width="0.7109375" style="15" customWidth="1"/>
    <col min="5928" max="5929" width="9.140625" style="15"/>
    <col min="5930" max="5930" width="9.28515625" style="15" bestFit="1" customWidth="1"/>
    <col min="5931" max="6144" width="9.140625" style="15"/>
    <col min="6145" max="6145" width="0.7109375" style="15" customWidth="1"/>
    <col min="6146" max="6146" width="8.28515625" style="15" customWidth="1"/>
    <col min="6147" max="6147" width="24.140625" style="15" customWidth="1"/>
    <col min="6148" max="6148" width="16.85546875" style="15" customWidth="1"/>
    <col min="6149" max="6150" width="11.5703125" style="15" customWidth="1"/>
    <col min="6151" max="6182" width="6.42578125" style="15" customWidth="1"/>
    <col min="6183" max="6183" width="0.7109375" style="15" customWidth="1"/>
    <col min="6184" max="6185" width="9.140625" style="15"/>
    <col min="6186" max="6186" width="9.28515625" style="15" bestFit="1" customWidth="1"/>
    <col min="6187" max="6400" width="9.140625" style="15"/>
    <col min="6401" max="6401" width="0.7109375" style="15" customWidth="1"/>
    <col min="6402" max="6402" width="8.28515625" style="15" customWidth="1"/>
    <col min="6403" max="6403" width="24.140625" style="15" customWidth="1"/>
    <col min="6404" max="6404" width="16.85546875" style="15" customWidth="1"/>
    <col min="6405" max="6406" width="11.5703125" style="15" customWidth="1"/>
    <col min="6407" max="6438" width="6.42578125" style="15" customWidth="1"/>
    <col min="6439" max="6439" width="0.7109375" style="15" customWidth="1"/>
    <col min="6440" max="6441" width="9.140625" style="15"/>
    <col min="6442" max="6442" width="9.28515625" style="15" bestFit="1" customWidth="1"/>
    <col min="6443" max="6656" width="9.140625" style="15"/>
    <col min="6657" max="6657" width="0.7109375" style="15" customWidth="1"/>
    <col min="6658" max="6658" width="8.28515625" style="15" customWidth="1"/>
    <col min="6659" max="6659" width="24.140625" style="15" customWidth="1"/>
    <col min="6660" max="6660" width="16.85546875" style="15" customWidth="1"/>
    <col min="6661" max="6662" width="11.5703125" style="15" customWidth="1"/>
    <col min="6663" max="6694" width="6.42578125" style="15" customWidth="1"/>
    <col min="6695" max="6695" width="0.7109375" style="15" customWidth="1"/>
    <col min="6696" max="6697" width="9.140625" style="15"/>
    <col min="6698" max="6698" width="9.28515625" style="15" bestFit="1" customWidth="1"/>
    <col min="6699" max="6912" width="9.140625" style="15"/>
    <col min="6913" max="6913" width="0.7109375" style="15" customWidth="1"/>
    <col min="6914" max="6914" width="8.28515625" style="15" customWidth="1"/>
    <col min="6915" max="6915" width="24.140625" style="15" customWidth="1"/>
    <col min="6916" max="6916" width="16.85546875" style="15" customWidth="1"/>
    <col min="6917" max="6918" width="11.5703125" style="15" customWidth="1"/>
    <col min="6919" max="6950" width="6.42578125" style="15" customWidth="1"/>
    <col min="6951" max="6951" width="0.7109375" style="15" customWidth="1"/>
    <col min="6952" max="6953" width="9.140625" style="15"/>
    <col min="6954" max="6954" width="9.28515625" style="15" bestFit="1" customWidth="1"/>
    <col min="6955" max="7168" width="9.140625" style="15"/>
    <col min="7169" max="7169" width="0.7109375" style="15" customWidth="1"/>
    <col min="7170" max="7170" width="8.28515625" style="15" customWidth="1"/>
    <col min="7171" max="7171" width="24.140625" style="15" customWidth="1"/>
    <col min="7172" max="7172" width="16.85546875" style="15" customWidth="1"/>
    <col min="7173" max="7174" width="11.5703125" style="15" customWidth="1"/>
    <col min="7175" max="7206" width="6.42578125" style="15" customWidth="1"/>
    <col min="7207" max="7207" width="0.7109375" style="15" customWidth="1"/>
    <col min="7208" max="7209" width="9.140625" style="15"/>
    <col min="7210" max="7210" width="9.28515625" style="15" bestFit="1" customWidth="1"/>
    <col min="7211" max="7424" width="9.140625" style="15"/>
    <col min="7425" max="7425" width="0.7109375" style="15" customWidth="1"/>
    <col min="7426" max="7426" width="8.28515625" style="15" customWidth="1"/>
    <col min="7427" max="7427" width="24.140625" style="15" customWidth="1"/>
    <col min="7428" max="7428" width="16.85546875" style="15" customWidth="1"/>
    <col min="7429" max="7430" width="11.5703125" style="15" customWidth="1"/>
    <col min="7431" max="7462" width="6.42578125" style="15" customWidth="1"/>
    <col min="7463" max="7463" width="0.7109375" style="15" customWidth="1"/>
    <col min="7464" max="7465" width="9.140625" style="15"/>
    <col min="7466" max="7466" width="9.28515625" style="15" bestFit="1" customWidth="1"/>
    <col min="7467" max="7680" width="9.140625" style="15"/>
    <col min="7681" max="7681" width="0.7109375" style="15" customWidth="1"/>
    <col min="7682" max="7682" width="8.28515625" style="15" customWidth="1"/>
    <col min="7683" max="7683" width="24.140625" style="15" customWidth="1"/>
    <col min="7684" max="7684" width="16.85546875" style="15" customWidth="1"/>
    <col min="7685" max="7686" width="11.5703125" style="15" customWidth="1"/>
    <col min="7687" max="7718" width="6.42578125" style="15" customWidth="1"/>
    <col min="7719" max="7719" width="0.7109375" style="15" customWidth="1"/>
    <col min="7720" max="7721" width="9.140625" style="15"/>
    <col min="7722" max="7722" width="9.28515625" style="15" bestFit="1" customWidth="1"/>
    <col min="7723" max="7936" width="9.140625" style="15"/>
    <col min="7937" max="7937" width="0.7109375" style="15" customWidth="1"/>
    <col min="7938" max="7938" width="8.28515625" style="15" customWidth="1"/>
    <col min="7939" max="7939" width="24.140625" style="15" customWidth="1"/>
    <col min="7940" max="7940" width="16.85546875" style="15" customWidth="1"/>
    <col min="7941" max="7942" width="11.5703125" style="15" customWidth="1"/>
    <col min="7943" max="7974" width="6.42578125" style="15" customWidth="1"/>
    <col min="7975" max="7975" width="0.7109375" style="15" customWidth="1"/>
    <col min="7976" max="7977" width="9.140625" style="15"/>
    <col min="7978" max="7978" width="9.28515625" style="15" bestFit="1" customWidth="1"/>
    <col min="7979" max="8192" width="9.140625" style="15"/>
    <col min="8193" max="8193" width="0.7109375" style="15" customWidth="1"/>
    <col min="8194" max="8194" width="8.28515625" style="15" customWidth="1"/>
    <col min="8195" max="8195" width="24.140625" style="15" customWidth="1"/>
    <col min="8196" max="8196" width="16.85546875" style="15" customWidth="1"/>
    <col min="8197" max="8198" width="11.5703125" style="15" customWidth="1"/>
    <col min="8199" max="8230" width="6.42578125" style="15" customWidth="1"/>
    <col min="8231" max="8231" width="0.7109375" style="15" customWidth="1"/>
    <col min="8232" max="8233" width="9.140625" style="15"/>
    <col min="8234" max="8234" width="9.28515625" style="15" bestFit="1" customWidth="1"/>
    <col min="8235" max="8448" width="9.140625" style="15"/>
    <col min="8449" max="8449" width="0.7109375" style="15" customWidth="1"/>
    <col min="8450" max="8450" width="8.28515625" style="15" customWidth="1"/>
    <col min="8451" max="8451" width="24.140625" style="15" customWidth="1"/>
    <col min="8452" max="8452" width="16.85546875" style="15" customWidth="1"/>
    <col min="8453" max="8454" width="11.5703125" style="15" customWidth="1"/>
    <col min="8455" max="8486" width="6.42578125" style="15" customWidth="1"/>
    <col min="8487" max="8487" width="0.7109375" style="15" customWidth="1"/>
    <col min="8488" max="8489" width="9.140625" style="15"/>
    <col min="8490" max="8490" width="9.28515625" style="15" bestFit="1" customWidth="1"/>
    <col min="8491" max="8704" width="9.140625" style="15"/>
    <col min="8705" max="8705" width="0.7109375" style="15" customWidth="1"/>
    <col min="8706" max="8706" width="8.28515625" style="15" customWidth="1"/>
    <col min="8707" max="8707" width="24.140625" style="15" customWidth="1"/>
    <col min="8708" max="8708" width="16.85546875" style="15" customWidth="1"/>
    <col min="8709" max="8710" width="11.5703125" style="15" customWidth="1"/>
    <col min="8711" max="8742" width="6.42578125" style="15" customWidth="1"/>
    <col min="8743" max="8743" width="0.7109375" style="15" customWidth="1"/>
    <col min="8744" max="8745" width="9.140625" style="15"/>
    <col min="8746" max="8746" width="9.28515625" style="15" bestFit="1" customWidth="1"/>
    <col min="8747" max="8960" width="9.140625" style="15"/>
    <col min="8961" max="8961" width="0.7109375" style="15" customWidth="1"/>
    <col min="8962" max="8962" width="8.28515625" style="15" customWidth="1"/>
    <col min="8963" max="8963" width="24.140625" style="15" customWidth="1"/>
    <col min="8964" max="8964" width="16.85546875" style="15" customWidth="1"/>
    <col min="8965" max="8966" width="11.5703125" style="15" customWidth="1"/>
    <col min="8967" max="8998" width="6.42578125" style="15" customWidth="1"/>
    <col min="8999" max="8999" width="0.7109375" style="15" customWidth="1"/>
    <col min="9000" max="9001" width="9.140625" style="15"/>
    <col min="9002" max="9002" width="9.28515625" style="15" bestFit="1" customWidth="1"/>
    <col min="9003" max="9216" width="9.140625" style="15"/>
    <col min="9217" max="9217" width="0.7109375" style="15" customWidth="1"/>
    <col min="9218" max="9218" width="8.28515625" style="15" customWidth="1"/>
    <col min="9219" max="9219" width="24.140625" style="15" customWidth="1"/>
    <col min="9220" max="9220" width="16.85546875" style="15" customWidth="1"/>
    <col min="9221" max="9222" width="11.5703125" style="15" customWidth="1"/>
    <col min="9223" max="9254" width="6.42578125" style="15" customWidth="1"/>
    <col min="9255" max="9255" width="0.7109375" style="15" customWidth="1"/>
    <col min="9256" max="9257" width="9.140625" style="15"/>
    <col min="9258" max="9258" width="9.28515625" style="15" bestFit="1" customWidth="1"/>
    <col min="9259" max="9472" width="9.140625" style="15"/>
    <col min="9473" max="9473" width="0.7109375" style="15" customWidth="1"/>
    <col min="9474" max="9474" width="8.28515625" style="15" customWidth="1"/>
    <col min="9475" max="9475" width="24.140625" style="15" customWidth="1"/>
    <col min="9476" max="9476" width="16.85546875" style="15" customWidth="1"/>
    <col min="9477" max="9478" width="11.5703125" style="15" customWidth="1"/>
    <col min="9479" max="9510" width="6.42578125" style="15" customWidth="1"/>
    <col min="9511" max="9511" width="0.7109375" style="15" customWidth="1"/>
    <col min="9512" max="9513" width="9.140625" style="15"/>
    <col min="9514" max="9514" width="9.28515625" style="15" bestFit="1" customWidth="1"/>
    <col min="9515" max="9728" width="9.140625" style="15"/>
    <col min="9729" max="9729" width="0.7109375" style="15" customWidth="1"/>
    <col min="9730" max="9730" width="8.28515625" style="15" customWidth="1"/>
    <col min="9731" max="9731" width="24.140625" style="15" customWidth="1"/>
    <col min="9732" max="9732" width="16.85546875" style="15" customWidth="1"/>
    <col min="9733" max="9734" width="11.5703125" style="15" customWidth="1"/>
    <col min="9735" max="9766" width="6.42578125" style="15" customWidth="1"/>
    <col min="9767" max="9767" width="0.7109375" style="15" customWidth="1"/>
    <col min="9768" max="9769" width="9.140625" style="15"/>
    <col min="9770" max="9770" width="9.28515625" style="15" bestFit="1" customWidth="1"/>
    <col min="9771" max="9984" width="9.140625" style="15"/>
    <col min="9985" max="9985" width="0.7109375" style="15" customWidth="1"/>
    <col min="9986" max="9986" width="8.28515625" style="15" customWidth="1"/>
    <col min="9987" max="9987" width="24.140625" style="15" customWidth="1"/>
    <col min="9988" max="9988" width="16.85546875" style="15" customWidth="1"/>
    <col min="9989" max="9990" width="11.5703125" style="15" customWidth="1"/>
    <col min="9991" max="10022" width="6.42578125" style="15" customWidth="1"/>
    <col min="10023" max="10023" width="0.7109375" style="15" customWidth="1"/>
    <col min="10024" max="10025" width="9.140625" style="15"/>
    <col min="10026" max="10026" width="9.28515625" style="15" bestFit="1" customWidth="1"/>
    <col min="10027" max="10240" width="9.140625" style="15"/>
    <col min="10241" max="10241" width="0.7109375" style="15" customWidth="1"/>
    <col min="10242" max="10242" width="8.28515625" style="15" customWidth="1"/>
    <col min="10243" max="10243" width="24.140625" style="15" customWidth="1"/>
    <col min="10244" max="10244" width="16.85546875" style="15" customWidth="1"/>
    <col min="10245" max="10246" width="11.5703125" style="15" customWidth="1"/>
    <col min="10247" max="10278" width="6.42578125" style="15" customWidth="1"/>
    <col min="10279" max="10279" width="0.7109375" style="15" customWidth="1"/>
    <col min="10280" max="10281" width="9.140625" style="15"/>
    <col min="10282" max="10282" width="9.28515625" style="15" bestFit="1" customWidth="1"/>
    <col min="10283" max="10496" width="9.140625" style="15"/>
    <col min="10497" max="10497" width="0.7109375" style="15" customWidth="1"/>
    <col min="10498" max="10498" width="8.28515625" style="15" customWidth="1"/>
    <col min="10499" max="10499" width="24.140625" style="15" customWidth="1"/>
    <col min="10500" max="10500" width="16.85546875" style="15" customWidth="1"/>
    <col min="10501" max="10502" width="11.5703125" style="15" customWidth="1"/>
    <col min="10503" max="10534" width="6.42578125" style="15" customWidth="1"/>
    <col min="10535" max="10535" width="0.7109375" style="15" customWidth="1"/>
    <col min="10536" max="10537" width="9.140625" style="15"/>
    <col min="10538" max="10538" width="9.28515625" style="15" bestFit="1" customWidth="1"/>
    <col min="10539" max="10752" width="9.140625" style="15"/>
    <col min="10753" max="10753" width="0.7109375" style="15" customWidth="1"/>
    <col min="10754" max="10754" width="8.28515625" style="15" customWidth="1"/>
    <col min="10755" max="10755" width="24.140625" style="15" customWidth="1"/>
    <col min="10756" max="10756" width="16.85546875" style="15" customWidth="1"/>
    <col min="10757" max="10758" width="11.5703125" style="15" customWidth="1"/>
    <col min="10759" max="10790" width="6.42578125" style="15" customWidth="1"/>
    <col min="10791" max="10791" width="0.7109375" style="15" customWidth="1"/>
    <col min="10792" max="10793" width="9.140625" style="15"/>
    <col min="10794" max="10794" width="9.28515625" style="15" bestFit="1" customWidth="1"/>
    <col min="10795" max="11008" width="9.140625" style="15"/>
    <col min="11009" max="11009" width="0.7109375" style="15" customWidth="1"/>
    <col min="11010" max="11010" width="8.28515625" style="15" customWidth="1"/>
    <col min="11011" max="11011" width="24.140625" style="15" customWidth="1"/>
    <col min="11012" max="11012" width="16.85546875" style="15" customWidth="1"/>
    <col min="11013" max="11014" width="11.5703125" style="15" customWidth="1"/>
    <col min="11015" max="11046" width="6.42578125" style="15" customWidth="1"/>
    <col min="11047" max="11047" width="0.7109375" style="15" customWidth="1"/>
    <col min="11048" max="11049" width="9.140625" style="15"/>
    <col min="11050" max="11050" width="9.28515625" style="15" bestFit="1" customWidth="1"/>
    <col min="11051" max="11264" width="9.140625" style="15"/>
    <col min="11265" max="11265" width="0.7109375" style="15" customWidth="1"/>
    <col min="11266" max="11266" width="8.28515625" style="15" customWidth="1"/>
    <col min="11267" max="11267" width="24.140625" style="15" customWidth="1"/>
    <col min="11268" max="11268" width="16.85546875" style="15" customWidth="1"/>
    <col min="11269" max="11270" width="11.5703125" style="15" customWidth="1"/>
    <col min="11271" max="11302" width="6.42578125" style="15" customWidth="1"/>
    <col min="11303" max="11303" width="0.7109375" style="15" customWidth="1"/>
    <col min="11304" max="11305" width="9.140625" style="15"/>
    <col min="11306" max="11306" width="9.28515625" style="15" bestFit="1" customWidth="1"/>
    <col min="11307" max="11520" width="9.140625" style="15"/>
    <col min="11521" max="11521" width="0.7109375" style="15" customWidth="1"/>
    <col min="11522" max="11522" width="8.28515625" style="15" customWidth="1"/>
    <col min="11523" max="11523" width="24.140625" style="15" customWidth="1"/>
    <col min="11524" max="11524" width="16.85546875" style="15" customWidth="1"/>
    <col min="11525" max="11526" width="11.5703125" style="15" customWidth="1"/>
    <col min="11527" max="11558" width="6.42578125" style="15" customWidth="1"/>
    <col min="11559" max="11559" width="0.7109375" style="15" customWidth="1"/>
    <col min="11560" max="11561" width="9.140625" style="15"/>
    <col min="11562" max="11562" width="9.28515625" style="15" bestFit="1" customWidth="1"/>
    <col min="11563" max="11776" width="9.140625" style="15"/>
    <col min="11777" max="11777" width="0.7109375" style="15" customWidth="1"/>
    <col min="11778" max="11778" width="8.28515625" style="15" customWidth="1"/>
    <col min="11779" max="11779" width="24.140625" style="15" customWidth="1"/>
    <col min="11780" max="11780" width="16.85546875" style="15" customWidth="1"/>
    <col min="11781" max="11782" width="11.5703125" style="15" customWidth="1"/>
    <col min="11783" max="11814" width="6.42578125" style="15" customWidth="1"/>
    <col min="11815" max="11815" width="0.7109375" style="15" customWidth="1"/>
    <col min="11816" max="11817" width="9.140625" style="15"/>
    <col min="11818" max="11818" width="9.28515625" style="15" bestFit="1" customWidth="1"/>
    <col min="11819" max="12032" width="9.140625" style="15"/>
    <col min="12033" max="12033" width="0.7109375" style="15" customWidth="1"/>
    <col min="12034" max="12034" width="8.28515625" style="15" customWidth="1"/>
    <col min="12035" max="12035" width="24.140625" style="15" customWidth="1"/>
    <col min="12036" max="12036" width="16.85546875" style="15" customWidth="1"/>
    <col min="12037" max="12038" width="11.5703125" style="15" customWidth="1"/>
    <col min="12039" max="12070" width="6.42578125" style="15" customWidth="1"/>
    <col min="12071" max="12071" width="0.7109375" style="15" customWidth="1"/>
    <col min="12072" max="12073" width="9.140625" style="15"/>
    <col min="12074" max="12074" width="9.28515625" style="15" bestFit="1" customWidth="1"/>
    <col min="12075" max="12288" width="9.140625" style="15"/>
    <col min="12289" max="12289" width="0.7109375" style="15" customWidth="1"/>
    <col min="12290" max="12290" width="8.28515625" style="15" customWidth="1"/>
    <col min="12291" max="12291" width="24.140625" style="15" customWidth="1"/>
    <col min="12292" max="12292" width="16.85546875" style="15" customWidth="1"/>
    <col min="12293" max="12294" width="11.5703125" style="15" customWidth="1"/>
    <col min="12295" max="12326" width="6.42578125" style="15" customWidth="1"/>
    <col min="12327" max="12327" width="0.7109375" style="15" customWidth="1"/>
    <col min="12328" max="12329" width="9.140625" style="15"/>
    <col min="12330" max="12330" width="9.28515625" style="15" bestFit="1" customWidth="1"/>
    <col min="12331" max="12544" width="9.140625" style="15"/>
    <col min="12545" max="12545" width="0.7109375" style="15" customWidth="1"/>
    <col min="12546" max="12546" width="8.28515625" style="15" customWidth="1"/>
    <col min="12547" max="12547" width="24.140625" style="15" customWidth="1"/>
    <col min="12548" max="12548" width="16.85546875" style="15" customWidth="1"/>
    <col min="12549" max="12550" width="11.5703125" style="15" customWidth="1"/>
    <col min="12551" max="12582" width="6.42578125" style="15" customWidth="1"/>
    <col min="12583" max="12583" width="0.7109375" style="15" customWidth="1"/>
    <col min="12584" max="12585" width="9.140625" style="15"/>
    <col min="12586" max="12586" width="9.28515625" style="15" bestFit="1" customWidth="1"/>
    <col min="12587" max="12800" width="9.140625" style="15"/>
    <col min="12801" max="12801" width="0.7109375" style="15" customWidth="1"/>
    <col min="12802" max="12802" width="8.28515625" style="15" customWidth="1"/>
    <col min="12803" max="12803" width="24.140625" style="15" customWidth="1"/>
    <col min="12804" max="12804" width="16.85546875" style="15" customWidth="1"/>
    <col min="12805" max="12806" width="11.5703125" style="15" customWidth="1"/>
    <col min="12807" max="12838" width="6.42578125" style="15" customWidth="1"/>
    <col min="12839" max="12839" width="0.7109375" style="15" customWidth="1"/>
    <col min="12840" max="12841" width="9.140625" style="15"/>
    <col min="12842" max="12842" width="9.28515625" style="15" bestFit="1" customWidth="1"/>
    <col min="12843" max="13056" width="9.140625" style="15"/>
    <col min="13057" max="13057" width="0.7109375" style="15" customWidth="1"/>
    <col min="13058" max="13058" width="8.28515625" style="15" customWidth="1"/>
    <col min="13059" max="13059" width="24.140625" style="15" customWidth="1"/>
    <col min="13060" max="13060" width="16.85546875" style="15" customWidth="1"/>
    <col min="13061" max="13062" width="11.5703125" style="15" customWidth="1"/>
    <col min="13063" max="13094" width="6.42578125" style="15" customWidth="1"/>
    <col min="13095" max="13095" width="0.7109375" style="15" customWidth="1"/>
    <col min="13096" max="13097" width="9.140625" style="15"/>
    <col min="13098" max="13098" width="9.28515625" style="15" bestFit="1" customWidth="1"/>
    <col min="13099" max="13312" width="9.140625" style="15"/>
    <col min="13313" max="13313" width="0.7109375" style="15" customWidth="1"/>
    <col min="13314" max="13314" width="8.28515625" style="15" customWidth="1"/>
    <col min="13315" max="13315" width="24.140625" style="15" customWidth="1"/>
    <col min="13316" max="13316" width="16.85546875" style="15" customWidth="1"/>
    <col min="13317" max="13318" width="11.5703125" style="15" customWidth="1"/>
    <col min="13319" max="13350" width="6.42578125" style="15" customWidth="1"/>
    <col min="13351" max="13351" width="0.7109375" style="15" customWidth="1"/>
    <col min="13352" max="13353" width="9.140625" style="15"/>
    <col min="13354" max="13354" width="9.28515625" style="15" bestFit="1" customWidth="1"/>
    <col min="13355" max="13568" width="9.140625" style="15"/>
    <col min="13569" max="13569" width="0.7109375" style="15" customWidth="1"/>
    <col min="13570" max="13570" width="8.28515625" style="15" customWidth="1"/>
    <col min="13571" max="13571" width="24.140625" style="15" customWidth="1"/>
    <col min="13572" max="13572" width="16.85546875" style="15" customWidth="1"/>
    <col min="13573" max="13574" width="11.5703125" style="15" customWidth="1"/>
    <col min="13575" max="13606" width="6.42578125" style="15" customWidth="1"/>
    <col min="13607" max="13607" width="0.7109375" style="15" customWidth="1"/>
    <col min="13608" max="13609" width="9.140625" style="15"/>
    <col min="13610" max="13610" width="9.28515625" style="15" bestFit="1" customWidth="1"/>
    <col min="13611" max="13824" width="9.140625" style="15"/>
    <col min="13825" max="13825" width="0.7109375" style="15" customWidth="1"/>
    <col min="13826" max="13826" width="8.28515625" style="15" customWidth="1"/>
    <col min="13827" max="13827" width="24.140625" style="15" customWidth="1"/>
    <col min="13828" max="13828" width="16.85546875" style="15" customWidth="1"/>
    <col min="13829" max="13830" width="11.5703125" style="15" customWidth="1"/>
    <col min="13831" max="13862" width="6.42578125" style="15" customWidth="1"/>
    <col min="13863" max="13863" width="0.7109375" style="15" customWidth="1"/>
    <col min="13864" max="13865" width="9.140625" style="15"/>
    <col min="13866" max="13866" width="9.28515625" style="15" bestFit="1" customWidth="1"/>
    <col min="13867" max="14080" width="9.140625" style="15"/>
    <col min="14081" max="14081" width="0.7109375" style="15" customWidth="1"/>
    <col min="14082" max="14082" width="8.28515625" style="15" customWidth="1"/>
    <col min="14083" max="14083" width="24.140625" style="15" customWidth="1"/>
    <col min="14084" max="14084" width="16.85546875" style="15" customWidth="1"/>
    <col min="14085" max="14086" width="11.5703125" style="15" customWidth="1"/>
    <col min="14087" max="14118" width="6.42578125" style="15" customWidth="1"/>
    <col min="14119" max="14119" width="0.7109375" style="15" customWidth="1"/>
    <col min="14120" max="14121" width="9.140625" style="15"/>
    <col min="14122" max="14122" width="9.28515625" style="15" bestFit="1" customWidth="1"/>
    <col min="14123" max="14336" width="9.140625" style="15"/>
    <col min="14337" max="14337" width="0.7109375" style="15" customWidth="1"/>
    <col min="14338" max="14338" width="8.28515625" style="15" customWidth="1"/>
    <col min="14339" max="14339" width="24.140625" style="15" customWidth="1"/>
    <col min="14340" max="14340" width="16.85546875" style="15" customWidth="1"/>
    <col min="14341" max="14342" width="11.5703125" style="15" customWidth="1"/>
    <col min="14343" max="14374" width="6.42578125" style="15" customWidth="1"/>
    <col min="14375" max="14375" width="0.7109375" style="15" customWidth="1"/>
    <col min="14376" max="14377" width="9.140625" style="15"/>
    <col min="14378" max="14378" width="9.28515625" style="15" bestFit="1" customWidth="1"/>
    <col min="14379" max="14592" width="9.140625" style="15"/>
    <col min="14593" max="14593" width="0.7109375" style="15" customWidth="1"/>
    <col min="14594" max="14594" width="8.28515625" style="15" customWidth="1"/>
    <col min="14595" max="14595" width="24.140625" style="15" customWidth="1"/>
    <col min="14596" max="14596" width="16.85546875" style="15" customWidth="1"/>
    <col min="14597" max="14598" width="11.5703125" style="15" customWidth="1"/>
    <col min="14599" max="14630" width="6.42578125" style="15" customWidth="1"/>
    <col min="14631" max="14631" width="0.7109375" style="15" customWidth="1"/>
    <col min="14632" max="14633" width="9.140625" style="15"/>
    <col min="14634" max="14634" width="9.28515625" style="15" bestFit="1" customWidth="1"/>
    <col min="14635" max="14848" width="9.140625" style="15"/>
    <col min="14849" max="14849" width="0.7109375" style="15" customWidth="1"/>
    <col min="14850" max="14850" width="8.28515625" style="15" customWidth="1"/>
    <col min="14851" max="14851" width="24.140625" style="15" customWidth="1"/>
    <col min="14852" max="14852" width="16.85546875" style="15" customWidth="1"/>
    <col min="14853" max="14854" width="11.5703125" style="15" customWidth="1"/>
    <col min="14855" max="14886" width="6.42578125" style="15" customWidth="1"/>
    <col min="14887" max="14887" width="0.7109375" style="15" customWidth="1"/>
    <col min="14888" max="14889" width="9.140625" style="15"/>
    <col min="14890" max="14890" width="9.28515625" style="15" bestFit="1" customWidth="1"/>
    <col min="14891" max="15104" width="9.140625" style="15"/>
    <col min="15105" max="15105" width="0.7109375" style="15" customWidth="1"/>
    <col min="15106" max="15106" width="8.28515625" style="15" customWidth="1"/>
    <col min="15107" max="15107" width="24.140625" style="15" customWidth="1"/>
    <col min="15108" max="15108" width="16.85546875" style="15" customWidth="1"/>
    <col min="15109" max="15110" width="11.5703125" style="15" customWidth="1"/>
    <col min="15111" max="15142" width="6.42578125" style="15" customWidth="1"/>
    <col min="15143" max="15143" width="0.7109375" style="15" customWidth="1"/>
    <col min="15144" max="15145" width="9.140625" style="15"/>
    <col min="15146" max="15146" width="9.28515625" style="15" bestFit="1" customWidth="1"/>
    <col min="15147" max="15360" width="9.140625" style="15"/>
    <col min="15361" max="15361" width="0.7109375" style="15" customWidth="1"/>
    <col min="15362" max="15362" width="8.28515625" style="15" customWidth="1"/>
    <col min="15363" max="15363" width="24.140625" style="15" customWidth="1"/>
    <col min="15364" max="15364" width="16.85546875" style="15" customWidth="1"/>
    <col min="15365" max="15366" width="11.5703125" style="15" customWidth="1"/>
    <col min="15367" max="15398" width="6.42578125" style="15" customWidth="1"/>
    <col min="15399" max="15399" width="0.7109375" style="15" customWidth="1"/>
    <col min="15400" max="15401" width="9.140625" style="15"/>
    <col min="15402" max="15402" width="9.28515625" style="15" bestFit="1" customWidth="1"/>
    <col min="15403" max="15616" width="9.140625" style="15"/>
    <col min="15617" max="15617" width="0.7109375" style="15" customWidth="1"/>
    <col min="15618" max="15618" width="8.28515625" style="15" customWidth="1"/>
    <col min="15619" max="15619" width="24.140625" style="15" customWidth="1"/>
    <col min="15620" max="15620" width="16.85546875" style="15" customWidth="1"/>
    <col min="15621" max="15622" width="11.5703125" style="15" customWidth="1"/>
    <col min="15623" max="15654" width="6.42578125" style="15" customWidth="1"/>
    <col min="15655" max="15655" width="0.7109375" style="15" customWidth="1"/>
    <col min="15656" max="15657" width="9.140625" style="15"/>
    <col min="15658" max="15658" width="9.28515625" style="15" bestFit="1" customWidth="1"/>
    <col min="15659" max="15872" width="9.140625" style="15"/>
    <col min="15873" max="15873" width="0.7109375" style="15" customWidth="1"/>
    <col min="15874" max="15874" width="8.28515625" style="15" customWidth="1"/>
    <col min="15875" max="15875" width="24.140625" style="15" customWidth="1"/>
    <col min="15876" max="15876" width="16.85546875" style="15" customWidth="1"/>
    <col min="15877" max="15878" width="11.5703125" style="15" customWidth="1"/>
    <col min="15879" max="15910" width="6.42578125" style="15" customWidth="1"/>
    <col min="15911" max="15911" width="0.7109375" style="15" customWidth="1"/>
    <col min="15912" max="15913" width="9.140625" style="15"/>
    <col min="15914" max="15914" width="9.28515625" style="15" bestFit="1" customWidth="1"/>
    <col min="15915" max="16128" width="9.140625" style="15"/>
    <col min="16129" max="16129" width="0.7109375" style="15" customWidth="1"/>
    <col min="16130" max="16130" width="8.28515625" style="15" customWidth="1"/>
    <col min="16131" max="16131" width="24.140625" style="15" customWidth="1"/>
    <col min="16132" max="16132" width="16.85546875" style="15" customWidth="1"/>
    <col min="16133" max="16134" width="11.5703125" style="15" customWidth="1"/>
    <col min="16135" max="16166" width="6.42578125" style="15" customWidth="1"/>
    <col min="16167" max="16167" width="0.7109375" style="15" customWidth="1"/>
    <col min="16168" max="16169" width="9.140625" style="15"/>
    <col min="16170" max="16170" width="9.28515625" style="15" bestFit="1" customWidth="1"/>
    <col min="16171" max="16384" width="9.140625" style="15"/>
  </cols>
  <sheetData>
    <row r="1" spans="1:59" s="15" customFormat="1" ht="24" thickBot="1" x14ac:dyDescent="0.4">
      <c r="A1" s="7"/>
      <c r="B1" s="8" t="str">
        <f>"A.  New Model Required OEE (Overall Equipment Effectiveness) - "&amp;B3&amp;"  "&amp;G4&amp;"  "&amp;G3&amp;" "&amp;B6</f>
        <v xml:space="preserve">A.  New Model Required OEE (Overall Equipment Effectiveness) -      </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7"/>
      <c r="AN1" s="9"/>
      <c r="AO1" s="9"/>
      <c r="AP1" s="10">
        <v>1</v>
      </c>
      <c r="AQ1" s="9" t="str">
        <f>IF(AND(Q6&gt;Q4,Q4&lt;&gt;0),"NOTOK",IF(AND(Q6&gt;Q3,Q4=0),"NOTOK",""))</f>
        <v/>
      </c>
      <c r="AR1" s="11" t="str">
        <f>IF(AND(S6&gt;S4,S4&lt;&gt;0),"NOTOK",IF(AND(S6&gt;S3,S4=0),"NOTOK",""))</f>
        <v/>
      </c>
      <c r="AS1" s="12"/>
      <c r="AT1" s="12"/>
      <c r="AU1" s="13">
        <v>1</v>
      </c>
      <c r="AV1" s="14">
        <f>IF(O7&lt;&gt;"",O7,"")</f>
        <v>0</v>
      </c>
      <c r="AW1" s="14"/>
      <c r="AX1" s="14">
        <f>IF(O8&lt;&gt;"",O8,"")</f>
        <v>0</v>
      </c>
      <c r="AY1" s="14"/>
      <c r="AZ1" s="14">
        <v>1</v>
      </c>
      <c r="BA1" s="14"/>
      <c r="BB1" s="12"/>
      <c r="BC1" s="12"/>
      <c r="BD1" s="9"/>
    </row>
    <row r="2" spans="1:59" s="15" customFormat="1" ht="27" customHeight="1" x14ac:dyDescent="0.3">
      <c r="A2" s="7"/>
      <c r="B2" s="16" t="s">
        <v>0</v>
      </c>
      <c r="C2" s="17"/>
      <c r="D2" s="17"/>
      <c r="E2" s="17"/>
      <c r="F2" s="18"/>
      <c r="G2" s="16" t="s">
        <v>1</v>
      </c>
      <c r="H2" s="19"/>
      <c r="I2" s="19"/>
      <c r="J2" s="19"/>
      <c r="K2" s="20"/>
      <c r="L2" s="19"/>
      <c r="M2" s="19"/>
      <c r="N2" s="21"/>
      <c r="O2" s="21"/>
      <c r="P2" s="19"/>
      <c r="Q2" s="22" t="s">
        <v>2</v>
      </c>
      <c r="R2" s="22"/>
      <c r="S2" s="23" t="s">
        <v>3</v>
      </c>
      <c r="T2" s="24"/>
      <c r="U2" s="25" t="s">
        <v>4</v>
      </c>
      <c r="V2" s="26"/>
      <c r="W2" s="27" t="s">
        <v>5</v>
      </c>
      <c r="X2" s="28"/>
      <c r="Y2" s="28"/>
      <c r="Z2" s="28"/>
      <c r="AA2" s="28"/>
      <c r="AB2" s="28"/>
      <c r="AC2" s="28"/>
      <c r="AD2" s="28"/>
      <c r="AE2" s="28"/>
      <c r="AF2" s="28"/>
      <c r="AG2" s="28"/>
      <c r="AH2" s="28"/>
      <c r="AI2" s="28"/>
      <c r="AJ2" s="28"/>
      <c r="AK2" s="28"/>
      <c r="AL2" s="29"/>
      <c r="AM2" s="7"/>
      <c r="AN2" s="9"/>
      <c r="AO2" s="30" t="s">
        <v>6</v>
      </c>
      <c r="AP2" s="12" t="s">
        <v>7</v>
      </c>
      <c r="AQ2" s="12"/>
      <c r="AR2" s="12"/>
      <c r="AS2" s="12"/>
      <c r="AT2" s="12"/>
      <c r="AU2" s="12"/>
      <c r="AV2" s="12"/>
      <c r="AW2" s="12"/>
      <c r="AX2" s="12"/>
      <c r="AY2" s="12"/>
      <c r="AZ2" s="12"/>
      <c r="BA2" s="12"/>
      <c r="BB2" s="12"/>
      <c r="BC2" s="12"/>
      <c r="BD2" s="9"/>
    </row>
    <row r="3" spans="1:59" s="15" customFormat="1" ht="16.5" customHeight="1" x14ac:dyDescent="0.3">
      <c r="A3" s="7"/>
      <c r="B3" s="31"/>
      <c r="C3" s="32"/>
      <c r="D3" s="33"/>
      <c r="E3" s="34" t="s">
        <v>8</v>
      </c>
      <c r="F3" s="35"/>
      <c r="G3" s="36"/>
      <c r="H3" s="37"/>
      <c r="I3" s="38"/>
      <c r="J3" s="34" t="s">
        <v>9</v>
      </c>
      <c r="K3" s="39"/>
      <c r="L3" s="39"/>
      <c r="M3" s="40" t="s">
        <v>7</v>
      </c>
      <c r="N3" s="39"/>
      <c r="O3" s="39"/>
      <c r="P3" s="39"/>
      <c r="Q3" s="41"/>
      <c r="R3" s="42"/>
      <c r="S3" s="41"/>
      <c r="T3" s="43"/>
      <c r="U3" s="44" t="s">
        <v>7</v>
      </c>
      <c r="V3" s="44"/>
      <c r="W3" s="45"/>
      <c r="X3" s="45"/>
      <c r="Y3" s="45"/>
      <c r="Z3" s="46"/>
      <c r="AA3" s="47" t="s">
        <v>10</v>
      </c>
      <c r="AB3" s="47"/>
      <c r="AC3" s="47"/>
      <c r="AD3" s="47"/>
      <c r="AE3" s="47" t="s">
        <v>11</v>
      </c>
      <c r="AF3" s="47"/>
      <c r="AG3" s="47"/>
      <c r="AH3" s="47" t="s">
        <v>12</v>
      </c>
      <c r="AI3" s="47"/>
      <c r="AJ3" s="47"/>
      <c r="AK3" s="47"/>
      <c r="AL3" s="48"/>
      <c r="AM3" s="7"/>
      <c r="AN3" s="9"/>
      <c r="AO3" s="30" t="s">
        <v>13</v>
      </c>
      <c r="AP3" s="12" t="s">
        <v>14</v>
      </c>
      <c r="AQ3" s="12"/>
      <c r="AR3" s="12"/>
      <c r="AS3" s="12"/>
      <c r="AT3" s="12"/>
      <c r="AU3" s="12"/>
      <c r="AV3" s="12"/>
      <c r="AW3" s="12"/>
      <c r="AX3" s="12"/>
      <c r="AY3" s="12"/>
      <c r="AZ3" s="12"/>
      <c r="BA3" s="12"/>
      <c r="BB3" s="12"/>
      <c r="BC3" s="12"/>
      <c r="BD3" s="9"/>
    </row>
    <row r="4" spans="1:59" s="15" customFormat="1" ht="16.5" customHeight="1" x14ac:dyDescent="0.25">
      <c r="A4" s="7"/>
      <c r="B4" s="31"/>
      <c r="C4" s="32"/>
      <c r="D4" s="33"/>
      <c r="E4" s="34" t="s">
        <v>15</v>
      </c>
      <c r="F4" s="49"/>
      <c r="G4" s="36"/>
      <c r="H4" s="37"/>
      <c r="I4" s="38"/>
      <c r="J4" s="34" t="s">
        <v>16</v>
      </c>
      <c r="K4" s="50"/>
      <c r="L4" s="50"/>
      <c r="M4" s="40" t="s">
        <v>14</v>
      </c>
      <c r="N4" s="39"/>
      <c r="O4" s="39"/>
      <c r="P4" s="51"/>
      <c r="Q4" s="52"/>
      <c r="R4" s="53"/>
      <c r="S4" s="52"/>
      <c r="T4" s="54"/>
      <c r="U4" s="55"/>
      <c r="V4" s="56"/>
      <c r="W4" s="45"/>
      <c r="X4" s="45"/>
      <c r="Y4" s="57"/>
      <c r="Z4" s="58" t="s">
        <v>206</v>
      </c>
      <c r="AA4" s="59"/>
      <c r="AB4" s="59"/>
      <c r="AC4" s="59"/>
      <c r="AD4" s="59"/>
      <c r="AE4" s="60"/>
      <c r="AF4" s="61"/>
      <c r="AG4" s="62"/>
      <c r="AH4" s="63"/>
      <c r="AI4" s="63"/>
      <c r="AJ4" s="63"/>
      <c r="AK4" s="63"/>
      <c r="AL4" s="64"/>
      <c r="AM4" s="7"/>
      <c r="AN4" s="9"/>
      <c r="AO4" s="30" t="s">
        <v>17</v>
      </c>
      <c r="AP4" s="12"/>
      <c r="AQ4" s="12"/>
      <c r="AR4" s="12"/>
      <c r="AS4" s="12"/>
      <c r="AT4" s="12"/>
      <c r="AU4" s="12"/>
      <c r="AV4" s="12"/>
      <c r="AW4" s="12"/>
      <c r="AX4" s="12"/>
      <c r="AY4" s="12"/>
      <c r="AZ4" s="12"/>
      <c r="BA4" s="12"/>
      <c r="BB4" s="12"/>
      <c r="BC4" s="12"/>
      <c r="BD4" s="9"/>
    </row>
    <row r="5" spans="1:59" s="15" customFormat="1" ht="16.5" customHeight="1" x14ac:dyDescent="0.25">
      <c r="A5" s="7"/>
      <c r="B5" s="65"/>
      <c r="C5" s="32"/>
      <c r="D5" s="33"/>
      <c r="E5" s="34" t="s">
        <v>18</v>
      </c>
      <c r="F5" s="35"/>
      <c r="G5" s="66"/>
      <c r="H5" s="67"/>
      <c r="I5" s="67"/>
      <c r="J5" s="68" t="s">
        <v>19</v>
      </c>
      <c r="K5" s="69"/>
      <c r="L5" s="69"/>
      <c r="M5" s="69"/>
      <c r="N5" s="69"/>
      <c r="O5" s="70"/>
      <c r="P5" s="71"/>
      <c r="Q5" s="72"/>
      <c r="R5" s="72"/>
      <c r="S5" s="72"/>
      <c r="T5" s="72"/>
      <c r="U5" s="73"/>
      <c r="V5" s="74"/>
      <c r="W5" s="45"/>
      <c r="X5" s="45"/>
      <c r="Y5" s="57"/>
      <c r="Z5" s="58" t="s">
        <v>21</v>
      </c>
      <c r="AA5" s="59"/>
      <c r="AB5" s="59"/>
      <c r="AC5" s="59"/>
      <c r="AD5" s="59"/>
      <c r="AE5" s="75"/>
      <c r="AF5" s="75"/>
      <c r="AG5" s="75"/>
      <c r="AH5" s="63"/>
      <c r="AI5" s="63"/>
      <c r="AJ5" s="63"/>
      <c r="AK5" s="63"/>
      <c r="AL5" s="64"/>
      <c r="AM5" s="7"/>
      <c r="AN5" s="9"/>
      <c r="AO5" s="30" t="s">
        <v>20</v>
      </c>
      <c r="AP5" s="12"/>
      <c r="AQ5" s="12"/>
      <c r="AR5" s="12"/>
      <c r="AS5" s="12"/>
      <c r="AT5" s="12"/>
      <c r="AU5" s="12"/>
      <c r="AV5" s="12"/>
      <c r="AW5" s="12"/>
      <c r="AX5" s="12"/>
      <c r="AY5" s="12"/>
      <c r="AZ5" s="12"/>
      <c r="BA5" s="12"/>
      <c r="BB5" s="12"/>
      <c r="BC5" s="12"/>
      <c r="BD5" s="9"/>
    </row>
    <row r="6" spans="1:59" s="15" customFormat="1" ht="16.5" customHeight="1" thickBot="1" x14ac:dyDescent="0.3">
      <c r="A6" s="7"/>
      <c r="B6" s="76"/>
      <c r="C6" s="77"/>
      <c r="D6" s="78"/>
      <c r="E6" s="79" t="s">
        <v>22</v>
      </c>
      <c r="F6" s="80"/>
      <c r="G6" s="81"/>
      <c r="H6" s="82"/>
      <c r="I6" s="83"/>
      <c r="J6" s="79" t="s">
        <v>23</v>
      </c>
      <c r="K6" s="84"/>
      <c r="L6" s="84"/>
      <c r="M6" s="85"/>
      <c r="N6" s="86"/>
      <c r="O6" s="86"/>
      <c r="P6" s="86"/>
      <c r="Q6" s="86"/>
      <c r="R6" s="87"/>
      <c r="S6" s="87"/>
      <c r="T6" s="87"/>
      <c r="U6" s="87"/>
      <c r="V6" s="88"/>
      <c r="W6" s="45"/>
      <c r="X6" s="45"/>
      <c r="Y6" s="57"/>
      <c r="Z6" s="58" t="s">
        <v>205</v>
      </c>
      <c r="AA6" s="89"/>
      <c r="AB6" s="89"/>
      <c r="AC6" s="89"/>
      <c r="AD6" s="89"/>
      <c r="AE6" s="90"/>
      <c r="AF6" s="91"/>
      <c r="AG6" s="91"/>
      <c r="AH6" s="91"/>
      <c r="AI6" s="91"/>
      <c r="AJ6" s="91"/>
      <c r="AK6" s="91"/>
      <c r="AL6" s="92"/>
      <c r="AM6" s="7"/>
      <c r="AN6" s="9"/>
      <c r="AO6" s="30" t="s">
        <v>24</v>
      </c>
      <c r="AP6" s="12"/>
      <c r="AQ6" s="12"/>
      <c r="AR6" s="12"/>
      <c r="AS6" s="12"/>
      <c r="AT6" s="12"/>
      <c r="AU6" s="12"/>
      <c r="AV6" s="12"/>
      <c r="AW6" s="12"/>
      <c r="AX6" s="12"/>
      <c r="AY6" s="12"/>
      <c r="AZ6" s="12"/>
      <c r="BA6" s="12"/>
      <c r="BB6" s="12"/>
      <c r="BC6" s="12"/>
      <c r="BD6" s="9"/>
    </row>
    <row r="7" spans="1:59" s="107" customFormat="1" ht="21" x14ac:dyDescent="0.35">
      <c r="A7" s="93"/>
      <c r="B7" s="94" t="s">
        <v>25</v>
      </c>
      <c r="C7" s="95"/>
      <c r="D7" s="96"/>
      <c r="E7" s="97"/>
      <c r="F7" s="98" t="s">
        <v>26</v>
      </c>
      <c r="G7" s="99"/>
      <c r="H7" s="99"/>
      <c r="I7" s="99"/>
      <c r="J7" s="99"/>
      <c r="K7" s="99"/>
      <c r="L7" s="99"/>
      <c r="M7" s="99"/>
      <c r="N7" s="99"/>
      <c r="O7" s="100">
        <f>IF(LEFT(U3)="&lt;",Q3,IF(LEFT(U3)="R",Q4,IF(LEFT(U3)="G",Q6,"")))</f>
        <v>0</v>
      </c>
      <c r="P7" s="101"/>
      <c r="Q7" s="102" t="s">
        <v>27</v>
      </c>
      <c r="R7" s="103"/>
      <c r="S7" s="103"/>
      <c r="T7" s="103"/>
      <c r="U7" s="103"/>
      <c r="V7" s="103"/>
      <c r="W7" s="103"/>
      <c r="X7" s="103"/>
      <c r="Y7" s="103"/>
      <c r="Z7" s="103"/>
      <c r="AA7" s="104"/>
      <c r="AB7" s="104"/>
      <c r="AC7" s="104"/>
      <c r="AD7" s="104"/>
      <c r="AE7" s="105"/>
      <c r="AF7" s="105"/>
      <c r="AG7" s="105"/>
      <c r="AH7" s="105"/>
      <c r="AI7" s="105"/>
      <c r="AJ7" s="105"/>
      <c r="AK7" s="105"/>
      <c r="AL7" s="106"/>
      <c r="AM7" s="93"/>
      <c r="AO7" s="108" t="s">
        <v>28</v>
      </c>
      <c r="AQ7" s="109"/>
      <c r="AR7" s="109"/>
      <c r="AS7" s="109"/>
      <c r="AT7" s="109"/>
      <c r="AU7" s="109"/>
      <c r="AV7" s="109"/>
      <c r="AW7" s="109"/>
      <c r="AX7" s="109"/>
      <c r="AY7" s="109"/>
      <c r="AZ7" s="109"/>
      <c r="BA7" s="109"/>
      <c r="BB7" s="109"/>
      <c r="BC7" s="109"/>
    </row>
    <row r="8" spans="1:59" s="107" customFormat="1" ht="21" x14ac:dyDescent="0.35">
      <c r="A8" s="93"/>
      <c r="B8" s="94"/>
      <c r="C8" s="95"/>
      <c r="D8" s="96"/>
      <c r="E8" s="96"/>
      <c r="F8" s="110" t="s">
        <v>29</v>
      </c>
      <c r="G8" s="110"/>
      <c r="H8" s="110"/>
      <c r="I8" s="110"/>
      <c r="J8" s="110"/>
      <c r="K8" s="110"/>
      <c r="L8" s="110"/>
      <c r="M8" s="110"/>
      <c r="N8" s="110"/>
      <c r="O8" s="111">
        <f>IF(LEFT(U3)="&lt;",S3,IF(LEFT(U3)="R",S4,IF(LEFT(U3)="G",S6,"")))</f>
        <v>0</v>
      </c>
      <c r="P8" s="112"/>
      <c r="Q8" s="113" t="s">
        <v>30</v>
      </c>
      <c r="R8" s="114"/>
      <c r="S8" s="114"/>
      <c r="T8" s="114"/>
      <c r="U8" s="114"/>
      <c r="V8" s="114"/>
      <c r="W8" s="114"/>
      <c r="X8" s="114"/>
      <c r="Y8" s="114"/>
      <c r="Z8" s="114"/>
      <c r="AA8" s="115"/>
      <c r="AB8" s="115"/>
      <c r="AC8" s="115"/>
      <c r="AD8" s="115"/>
      <c r="AE8" s="116"/>
      <c r="AF8" s="116"/>
      <c r="AG8" s="116"/>
      <c r="AH8" s="116"/>
      <c r="AI8" s="116"/>
      <c r="AJ8" s="116"/>
      <c r="AK8" s="116"/>
      <c r="AL8" s="117"/>
      <c r="AM8" s="93"/>
      <c r="AQ8" s="109"/>
      <c r="AR8" s="109"/>
      <c r="AS8" s="109"/>
      <c r="AT8" s="109"/>
      <c r="AU8" s="109"/>
      <c r="AV8" s="109"/>
      <c r="AW8" s="109"/>
      <c r="AX8" s="109"/>
      <c r="AY8" s="109"/>
      <c r="AZ8" s="109"/>
      <c r="BA8" s="109"/>
      <c r="BB8" s="109"/>
      <c r="BC8" s="109"/>
    </row>
    <row r="9" spans="1:59" s="107" customFormat="1" ht="3.75" customHeight="1" thickBot="1" x14ac:dyDescent="0.4">
      <c r="A9" s="93"/>
      <c r="B9" s="118"/>
      <c r="C9" s="119"/>
      <c r="D9" s="119"/>
      <c r="E9" s="119"/>
      <c r="F9" s="119"/>
      <c r="G9" s="120" t="str">
        <f>IF(OR(AND(G18&lt;&gt;1,G18&lt;&gt;0),AND(I18&lt;&gt;1,I18&lt;&gt;0)),"Shared Load Required","")</f>
        <v/>
      </c>
      <c r="H9" s="119"/>
      <c r="I9" s="119"/>
      <c r="J9" s="119"/>
      <c r="K9" s="121" t="str">
        <f>IF(OR(AND(K18&lt;&gt;1,K18&lt;&gt;0),AND(M18&lt;&gt;1,M18&lt;&gt;0)),"Shared Load Required","")</f>
        <v/>
      </c>
      <c r="L9" s="119"/>
      <c r="M9" s="119"/>
      <c r="N9" s="119"/>
      <c r="O9" s="121" t="str">
        <f>IF(OR(AND(O18&lt;&gt;1,O18&lt;&gt;0),AND(Q18&lt;&gt;1,Q18&lt;&gt;0)),"Shared Load Required","")</f>
        <v/>
      </c>
      <c r="P9" s="119"/>
      <c r="Q9" s="119"/>
      <c r="R9" s="119"/>
      <c r="S9" s="121" t="str">
        <f>IF(OR(AND(S18&lt;&gt;1,S18&lt;&gt;0),AND(U18&lt;&gt;1,U18&lt;&gt;0)),"Shared Load Required","")</f>
        <v/>
      </c>
      <c r="T9" s="119"/>
      <c r="U9" s="119"/>
      <c r="V9" s="119"/>
      <c r="W9" s="121" t="str">
        <f>IF(OR(AND(W18&lt;&gt;1,W18&lt;&gt;0),AND(Y18&lt;&gt;1,Y18&lt;&gt;0)),"Shared Load Required","")</f>
        <v/>
      </c>
      <c r="X9" s="119"/>
      <c r="Y9" s="119"/>
      <c r="Z9" s="119"/>
      <c r="AA9" s="121" t="str">
        <f>IF(OR(AND(AA18&lt;&gt;1,AA18&lt;&gt;0),AND(AC18&lt;&gt;1,AC18&lt;&gt;0)),"Shared Load Required","")</f>
        <v/>
      </c>
      <c r="AB9" s="119"/>
      <c r="AC9" s="119"/>
      <c r="AD9" s="119"/>
      <c r="AE9" s="121" t="str">
        <f>IF(OR(AND(AE18&lt;&gt;1,AE18&lt;&gt;0),AND(AG18&lt;&gt;1,AG18&lt;&gt;0)),"Shared Load Required","")</f>
        <v/>
      </c>
      <c r="AF9" s="119"/>
      <c r="AG9" s="119"/>
      <c r="AH9" s="119"/>
      <c r="AI9" s="121" t="str">
        <f>IF(OR(AND(AI18&lt;&gt;1,AI18&lt;&gt;0),AND(AK18&lt;&gt;1,AK18&lt;&gt;0)),"Shared Load Required","")</f>
        <v/>
      </c>
      <c r="AJ9" s="119"/>
      <c r="AK9" s="119"/>
      <c r="AL9" s="122"/>
      <c r="AM9" s="93"/>
      <c r="AP9" s="123"/>
      <c r="AQ9" s="124"/>
      <c r="AR9" s="124"/>
      <c r="AS9" s="124"/>
      <c r="AT9" s="124"/>
      <c r="AU9" s="124"/>
      <c r="AV9" s="124"/>
      <c r="AW9" s="124"/>
      <c r="AX9" s="124"/>
      <c r="AY9" s="124"/>
      <c r="AZ9" s="124"/>
      <c r="BA9" s="124"/>
      <c r="BB9" s="124"/>
      <c r="BC9" s="124"/>
      <c r="BD9" s="124"/>
      <c r="BE9" s="124"/>
      <c r="BF9" s="124"/>
    </row>
    <row r="10" spans="1:59" s="15" customFormat="1" ht="4.5" customHeight="1" thickBot="1" x14ac:dyDescent="0.3">
      <c r="A10" s="7"/>
      <c r="B10" s="125"/>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9"/>
      <c r="AO10" s="9"/>
      <c r="AP10" s="124"/>
      <c r="AQ10" s="124"/>
      <c r="AR10" s="124"/>
      <c r="AS10" s="124"/>
      <c r="AT10" s="124"/>
      <c r="AU10" s="124"/>
      <c r="AV10" s="124"/>
      <c r="AW10" s="124"/>
      <c r="AX10" s="124"/>
      <c r="AY10" s="124"/>
      <c r="AZ10" s="124"/>
      <c r="BA10" s="124"/>
      <c r="BB10" s="124"/>
      <c r="BC10" s="124"/>
      <c r="BD10" s="124"/>
      <c r="BE10" s="124"/>
      <c r="BF10" s="124"/>
    </row>
    <row r="11" spans="1:59" s="15" customFormat="1" ht="24" customHeight="1" thickBot="1" x14ac:dyDescent="0.3">
      <c r="A11" s="7"/>
      <c r="B11" s="16" t="s">
        <v>31</v>
      </c>
      <c r="C11" s="126" t="s">
        <v>32</v>
      </c>
      <c r="D11" s="127"/>
      <c r="E11" s="127"/>
      <c r="F11" s="127"/>
      <c r="G11" s="128" t="s">
        <v>33</v>
      </c>
      <c r="H11" s="128"/>
      <c r="I11" s="128"/>
      <c r="J11" s="128"/>
      <c r="K11" s="128" t="s">
        <v>34</v>
      </c>
      <c r="L11" s="128"/>
      <c r="M11" s="128"/>
      <c r="N11" s="128"/>
      <c r="O11" s="128" t="s">
        <v>35</v>
      </c>
      <c r="P11" s="128"/>
      <c r="Q11" s="128"/>
      <c r="R11" s="128"/>
      <c r="S11" s="128" t="s">
        <v>36</v>
      </c>
      <c r="T11" s="128"/>
      <c r="U11" s="128"/>
      <c r="V11" s="128"/>
      <c r="W11" s="128" t="s">
        <v>37</v>
      </c>
      <c r="X11" s="128"/>
      <c r="Y11" s="128"/>
      <c r="Z11" s="128"/>
      <c r="AA11" s="128" t="s">
        <v>38</v>
      </c>
      <c r="AB11" s="128"/>
      <c r="AC11" s="128"/>
      <c r="AD11" s="128"/>
      <c r="AE11" s="128" t="s">
        <v>39</v>
      </c>
      <c r="AF11" s="128"/>
      <c r="AG11" s="128"/>
      <c r="AH11" s="128"/>
      <c r="AI11" s="128" t="s">
        <v>40</v>
      </c>
      <c r="AJ11" s="128"/>
      <c r="AK11" s="128"/>
      <c r="AL11" s="128"/>
      <c r="AM11" s="7"/>
      <c r="AN11" s="9"/>
      <c r="AO11" s="9"/>
      <c r="AP11" s="124"/>
      <c r="AQ11" s="124"/>
      <c r="AR11" s="124"/>
      <c r="AS11" s="124"/>
      <c r="AT11" s="124"/>
      <c r="AU11" s="124"/>
      <c r="AV11" s="124"/>
      <c r="AW11" s="124"/>
      <c r="AX11" s="124"/>
      <c r="AY11" s="124"/>
      <c r="AZ11" s="124"/>
      <c r="BA11" s="124"/>
      <c r="BB11" s="124"/>
      <c r="BC11" s="124"/>
      <c r="BD11" s="124"/>
      <c r="BE11" s="124"/>
      <c r="BF11" s="124"/>
    </row>
    <row r="12" spans="1:59" s="15" customFormat="1" ht="16.5" customHeight="1" thickBot="1" x14ac:dyDescent="0.3">
      <c r="A12" s="7"/>
      <c r="B12" s="129" t="s">
        <v>208</v>
      </c>
      <c r="C12" s="130" t="s">
        <v>41</v>
      </c>
      <c r="D12" s="131"/>
      <c r="E12" s="131"/>
      <c r="F12" s="131"/>
      <c r="G12" s="132" t="s">
        <v>42</v>
      </c>
      <c r="H12" s="133"/>
      <c r="I12" s="134" t="s">
        <v>43</v>
      </c>
      <c r="J12" s="135"/>
      <c r="K12" s="132" t="s">
        <v>42</v>
      </c>
      <c r="L12" s="133"/>
      <c r="M12" s="134" t="s">
        <v>43</v>
      </c>
      <c r="N12" s="135"/>
      <c r="O12" s="132" t="s">
        <v>42</v>
      </c>
      <c r="P12" s="133"/>
      <c r="Q12" s="134" t="s">
        <v>43</v>
      </c>
      <c r="R12" s="135"/>
      <c r="S12" s="132" t="s">
        <v>42</v>
      </c>
      <c r="T12" s="133"/>
      <c r="U12" s="134" t="s">
        <v>43</v>
      </c>
      <c r="V12" s="135"/>
      <c r="W12" s="132" t="s">
        <v>42</v>
      </c>
      <c r="X12" s="133"/>
      <c r="Y12" s="134" t="s">
        <v>43</v>
      </c>
      <c r="Z12" s="135"/>
      <c r="AA12" s="132" t="s">
        <v>42</v>
      </c>
      <c r="AB12" s="133"/>
      <c r="AC12" s="134" t="s">
        <v>43</v>
      </c>
      <c r="AD12" s="135"/>
      <c r="AE12" s="132" t="s">
        <v>42</v>
      </c>
      <c r="AF12" s="133"/>
      <c r="AG12" s="134" t="s">
        <v>43</v>
      </c>
      <c r="AH12" s="135"/>
      <c r="AI12" s="132" t="s">
        <v>42</v>
      </c>
      <c r="AJ12" s="133"/>
      <c r="AK12" s="134" t="s">
        <v>43</v>
      </c>
      <c r="AL12" s="135"/>
      <c r="AM12" s="7"/>
      <c r="AN12" s="9"/>
      <c r="AO12" s="9"/>
      <c r="AP12" s="124"/>
      <c r="AQ12" s="124"/>
      <c r="AR12" s="124"/>
      <c r="AS12" s="124"/>
      <c r="AT12" s="124"/>
      <c r="AU12" s="124"/>
      <c r="AV12" s="124"/>
      <c r="AW12" s="124"/>
      <c r="AX12" s="124"/>
      <c r="AY12" s="124"/>
      <c r="AZ12" s="124"/>
      <c r="BA12" s="124"/>
      <c r="BB12" s="124"/>
      <c r="BC12" s="124"/>
      <c r="BD12" s="124"/>
      <c r="BE12" s="124"/>
      <c r="BF12" s="124"/>
    </row>
    <row r="13" spans="1:59" s="15" customFormat="1" ht="16.5" customHeight="1" x14ac:dyDescent="0.25">
      <c r="A13" s="7"/>
      <c r="B13" s="136" t="s">
        <v>44</v>
      </c>
      <c r="C13" s="137" t="s">
        <v>45</v>
      </c>
      <c r="D13" s="137"/>
      <c r="E13" s="138"/>
      <c r="F13" s="139"/>
      <c r="G13" s="140"/>
      <c r="H13" s="141"/>
      <c r="I13" s="141"/>
      <c r="J13" s="142"/>
      <c r="K13" s="143"/>
      <c r="L13" s="144"/>
      <c r="M13" s="144"/>
      <c r="N13" s="145"/>
      <c r="O13" s="140"/>
      <c r="P13" s="141"/>
      <c r="Q13" s="141"/>
      <c r="R13" s="142"/>
      <c r="S13" s="143"/>
      <c r="T13" s="144"/>
      <c r="U13" s="144"/>
      <c r="V13" s="145"/>
      <c r="W13" s="143"/>
      <c r="X13" s="144"/>
      <c r="Y13" s="144"/>
      <c r="Z13" s="145"/>
      <c r="AA13" s="143"/>
      <c r="AB13" s="144"/>
      <c r="AC13" s="144"/>
      <c r="AD13" s="145"/>
      <c r="AE13" s="143" t="s">
        <v>46</v>
      </c>
      <c r="AF13" s="144"/>
      <c r="AG13" s="144"/>
      <c r="AH13" s="145"/>
      <c r="AI13" s="143" t="s">
        <v>46</v>
      </c>
      <c r="AJ13" s="144"/>
      <c r="AK13" s="144"/>
      <c r="AL13" s="145"/>
      <c r="AM13" s="7"/>
      <c r="AN13" s="9"/>
      <c r="AO13" s="9"/>
      <c r="AP13" s="123"/>
      <c r="AQ13" s="124"/>
      <c r="AR13" s="124"/>
      <c r="AS13" s="124"/>
      <c r="AT13" s="124"/>
      <c r="AU13" s="124"/>
      <c r="AV13" s="124"/>
      <c r="AW13" s="124"/>
      <c r="AX13" s="124"/>
      <c r="AY13" s="124"/>
      <c r="AZ13" s="124"/>
      <c r="BA13" s="124"/>
      <c r="BB13" s="124"/>
      <c r="BC13" s="124"/>
      <c r="BD13" s="124"/>
      <c r="BE13" s="124"/>
      <c r="BF13" s="124"/>
      <c r="BG13" s="124"/>
    </row>
    <row r="14" spans="1:59" s="15" customFormat="1" ht="16.5" customHeight="1" x14ac:dyDescent="0.25">
      <c r="A14" s="7"/>
      <c r="B14" s="136" t="s">
        <v>47</v>
      </c>
      <c r="C14" s="137" t="s">
        <v>48</v>
      </c>
      <c r="D14" s="137"/>
      <c r="E14" s="138"/>
      <c r="F14" s="139"/>
      <c r="G14" s="146"/>
      <c r="H14" s="63"/>
      <c r="I14" s="63"/>
      <c r="J14" s="64"/>
      <c r="K14" s="146"/>
      <c r="L14" s="63"/>
      <c r="M14" s="63"/>
      <c r="N14" s="64"/>
      <c r="O14" s="146"/>
      <c r="P14" s="63"/>
      <c r="Q14" s="63"/>
      <c r="R14" s="64"/>
      <c r="S14" s="146"/>
      <c r="T14" s="63"/>
      <c r="U14" s="63"/>
      <c r="V14" s="64"/>
      <c r="W14" s="146"/>
      <c r="X14" s="63"/>
      <c r="Y14" s="63"/>
      <c r="Z14" s="64"/>
      <c r="AA14" s="146"/>
      <c r="AB14" s="63"/>
      <c r="AC14" s="63"/>
      <c r="AD14" s="64"/>
      <c r="AE14" s="146"/>
      <c r="AF14" s="63"/>
      <c r="AG14" s="63"/>
      <c r="AH14" s="64"/>
      <c r="AI14" s="147"/>
      <c r="AJ14" s="148"/>
      <c r="AK14" s="149"/>
      <c r="AL14" s="150"/>
      <c r="AM14" s="7"/>
      <c r="AN14" s="9"/>
      <c r="AO14" s="9"/>
      <c r="AP14" s="124"/>
      <c r="AQ14" s="124"/>
      <c r="AR14" s="124"/>
      <c r="AS14" s="124"/>
      <c r="AT14" s="124"/>
      <c r="AU14" s="124"/>
      <c r="AV14" s="124"/>
      <c r="AW14" s="124"/>
      <c r="AX14" s="124"/>
      <c r="AY14" s="124"/>
      <c r="AZ14" s="124"/>
      <c r="BA14" s="124"/>
      <c r="BB14" s="124"/>
      <c r="BC14" s="124"/>
      <c r="BD14" s="124"/>
      <c r="BE14" s="124"/>
      <c r="BF14" s="124"/>
      <c r="BG14" s="124"/>
    </row>
    <row r="15" spans="1:59" s="15" customFormat="1" ht="16.5" customHeight="1" x14ac:dyDescent="0.25">
      <c r="A15" s="7"/>
      <c r="B15" s="136" t="s">
        <v>49</v>
      </c>
      <c r="C15" s="137" t="s">
        <v>50</v>
      </c>
      <c r="D15" s="137"/>
      <c r="E15" s="137"/>
      <c r="F15" s="151"/>
      <c r="G15" s="146"/>
      <c r="H15" s="63"/>
      <c r="I15" s="63"/>
      <c r="J15" s="64"/>
      <c r="K15" s="146"/>
      <c r="L15" s="63"/>
      <c r="M15" s="63"/>
      <c r="N15" s="64"/>
      <c r="O15" s="146"/>
      <c r="P15" s="63"/>
      <c r="Q15" s="63"/>
      <c r="R15" s="64"/>
      <c r="S15" s="146"/>
      <c r="T15" s="63"/>
      <c r="U15" s="63"/>
      <c r="V15" s="64"/>
      <c r="W15" s="146"/>
      <c r="X15" s="63"/>
      <c r="Y15" s="63"/>
      <c r="Z15" s="64"/>
      <c r="AA15" s="146"/>
      <c r="AB15" s="63"/>
      <c r="AC15" s="63"/>
      <c r="AD15" s="64"/>
      <c r="AE15" s="146"/>
      <c r="AF15" s="63"/>
      <c r="AG15" s="63"/>
      <c r="AH15" s="64"/>
      <c r="AI15" s="147"/>
      <c r="AJ15" s="148"/>
      <c r="AK15" s="149"/>
      <c r="AL15" s="150"/>
      <c r="AM15" s="7"/>
      <c r="AN15" s="9"/>
      <c r="AO15" s="9"/>
      <c r="AP15" s="124"/>
      <c r="AQ15" s="124"/>
      <c r="AR15" s="124"/>
      <c r="AS15" s="124"/>
      <c r="AT15" s="124"/>
      <c r="AU15" s="124"/>
      <c r="AV15" s="124"/>
      <c r="AW15" s="124"/>
      <c r="AX15" s="124"/>
      <c r="AY15" s="124"/>
      <c r="AZ15" s="124"/>
      <c r="BA15" s="124"/>
      <c r="BB15" s="124"/>
      <c r="BC15" s="124"/>
      <c r="BD15" s="124"/>
      <c r="BE15" s="124"/>
      <c r="BF15" s="124"/>
      <c r="BG15" s="124"/>
    </row>
    <row r="16" spans="1:59" s="15" customFormat="1" ht="16.5" customHeight="1" x14ac:dyDescent="0.25">
      <c r="A16" s="7"/>
      <c r="B16" s="136" t="s">
        <v>51</v>
      </c>
      <c r="C16" s="137" t="s">
        <v>52</v>
      </c>
      <c r="D16" s="137"/>
      <c r="E16" s="137"/>
      <c r="F16" s="151"/>
      <c r="G16" s="146"/>
      <c r="H16" s="63"/>
      <c r="I16" s="63"/>
      <c r="J16" s="64"/>
      <c r="K16" s="146"/>
      <c r="L16" s="63"/>
      <c r="M16" s="63"/>
      <c r="N16" s="64"/>
      <c r="O16" s="146"/>
      <c r="P16" s="63"/>
      <c r="Q16" s="63"/>
      <c r="R16" s="64"/>
      <c r="S16" s="146"/>
      <c r="T16" s="63"/>
      <c r="U16" s="63"/>
      <c r="V16" s="64"/>
      <c r="W16" s="146"/>
      <c r="X16" s="63"/>
      <c r="Y16" s="63"/>
      <c r="Z16" s="64"/>
      <c r="AA16" s="146"/>
      <c r="AB16" s="63"/>
      <c r="AC16" s="63"/>
      <c r="AD16" s="64"/>
      <c r="AE16" s="146"/>
      <c r="AF16" s="63"/>
      <c r="AG16" s="63"/>
      <c r="AH16" s="64"/>
      <c r="AI16" s="147"/>
      <c r="AJ16" s="148"/>
      <c r="AK16" s="149"/>
      <c r="AL16" s="150"/>
      <c r="AM16" s="7"/>
      <c r="AN16" s="9"/>
      <c r="AO16" s="9"/>
      <c r="AP16" s="124"/>
      <c r="AQ16" s="124"/>
      <c r="AR16" s="124"/>
      <c r="AS16" s="124"/>
      <c r="AT16" s="124"/>
      <c r="AU16" s="124"/>
      <c r="AV16" s="124"/>
      <c r="AW16" s="124"/>
      <c r="AX16" s="124"/>
      <c r="AY16" s="124"/>
      <c r="AZ16" s="124"/>
      <c r="BA16" s="124"/>
      <c r="BB16" s="124"/>
      <c r="BC16" s="124"/>
      <c r="BD16" s="124"/>
      <c r="BE16" s="124"/>
      <c r="BF16" s="124"/>
      <c r="BG16" s="124"/>
    </row>
    <row r="17" spans="1:58" s="15" customFormat="1" ht="27.75" customHeight="1" x14ac:dyDescent="0.25">
      <c r="A17" s="7"/>
      <c r="B17" s="152" t="s">
        <v>53</v>
      </c>
      <c r="C17" s="137" t="s">
        <v>54</v>
      </c>
      <c r="D17" s="137"/>
      <c r="E17" s="138"/>
      <c r="F17" s="139"/>
      <c r="G17" s="146"/>
      <c r="H17" s="63"/>
      <c r="I17" s="63"/>
      <c r="J17" s="64"/>
      <c r="K17" s="146"/>
      <c r="L17" s="63"/>
      <c r="M17" s="63"/>
      <c r="N17" s="64"/>
      <c r="O17" s="146"/>
      <c r="P17" s="63"/>
      <c r="Q17" s="63"/>
      <c r="R17" s="64"/>
      <c r="S17" s="146"/>
      <c r="T17" s="63"/>
      <c r="U17" s="63"/>
      <c r="V17" s="64"/>
      <c r="W17" s="146"/>
      <c r="X17" s="63"/>
      <c r="Y17" s="63"/>
      <c r="Z17" s="64"/>
      <c r="AA17" s="146"/>
      <c r="AB17" s="63"/>
      <c r="AC17" s="63"/>
      <c r="AD17" s="64"/>
      <c r="AE17" s="146"/>
      <c r="AF17" s="63"/>
      <c r="AG17" s="63"/>
      <c r="AH17" s="64"/>
      <c r="AI17" s="147"/>
      <c r="AJ17" s="148"/>
      <c r="AK17" s="149"/>
      <c r="AL17" s="150"/>
      <c r="AM17" s="7"/>
      <c r="AN17" s="9"/>
      <c r="AO17" s="9"/>
      <c r="AP17" s="12"/>
      <c r="AQ17" s="12"/>
      <c r="AR17" s="12"/>
      <c r="AS17" s="12"/>
      <c r="AT17" s="12"/>
      <c r="AU17" s="12"/>
      <c r="AV17" s="12"/>
      <c r="AW17" s="12"/>
      <c r="AX17" s="12"/>
      <c r="AY17" s="12"/>
      <c r="AZ17" s="12"/>
      <c r="BA17" s="12"/>
      <c r="BB17" s="12"/>
      <c r="BC17" s="12"/>
      <c r="BD17" s="9"/>
    </row>
    <row r="18" spans="1:58" s="164" customFormat="1" ht="16.5" customHeight="1" x14ac:dyDescent="0.25">
      <c r="A18" s="153"/>
      <c r="B18" s="154" t="s">
        <v>55</v>
      </c>
      <c r="C18" s="155" t="s">
        <v>56</v>
      </c>
      <c r="D18" s="155"/>
      <c r="E18" s="138"/>
      <c r="F18" s="139"/>
      <c r="G18" s="156"/>
      <c r="H18" s="157"/>
      <c r="I18" s="158"/>
      <c r="J18" s="159"/>
      <c r="K18" s="160"/>
      <c r="L18" s="161"/>
      <c r="M18" s="158"/>
      <c r="N18" s="159"/>
      <c r="O18" s="160"/>
      <c r="P18" s="161"/>
      <c r="Q18" s="158"/>
      <c r="R18" s="159"/>
      <c r="S18" s="160"/>
      <c r="T18" s="161"/>
      <c r="U18" s="158"/>
      <c r="V18" s="159"/>
      <c r="W18" s="160"/>
      <c r="X18" s="161"/>
      <c r="Y18" s="158"/>
      <c r="Z18" s="159"/>
      <c r="AA18" s="160"/>
      <c r="AB18" s="161"/>
      <c r="AC18" s="158"/>
      <c r="AD18" s="159"/>
      <c r="AE18" s="160"/>
      <c r="AF18" s="161"/>
      <c r="AG18" s="158"/>
      <c r="AH18" s="159"/>
      <c r="AI18" s="160"/>
      <c r="AJ18" s="161"/>
      <c r="AK18" s="158"/>
      <c r="AL18" s="159"/>
      <c r="AM18" s="153"/>
      <c r="AN18" s="162"/>
      <c r="AO18" s="162"/>
      <c r="AP18" s="163"/>
      <c r="AQ18" s="163"/>
      <c r="AR18" s="163"/>
      <c r="AS18" s="163"/>
      <c r="AT18" s="163"/>
      <c r="AU18" s="163"/>
      <c r="AV18" s="163"/>
      <c r="AW18" s="163"/>
      <c r="AX18" s="163"/>
      <c r="AY18" s="163"/>
      <c r="AZ18" s="163"/>
      <c r="BA18" s="163"/>
      <c r="BB18" s="163"/>
      <c r="BC18" s="163"/>
      <c r="BD18" s="162"/>
    </row>
    <row r="19" spans="1:58" s="15" customFormat="1" ht="16.5" customHeight="1" thickBot="1" x14ac:dyDescent="0.3">
      <c r="A19" s="7"/>
      <c r="B19" s="152" t="s">
        <v>57</v>
      </c>
      <c r="C19" s="137" t="s">
        <v>58</v>
      </c>
      <c r="D19" s="165"/>
      <c r="E19" s="138"/>
      <c r="F19" s="139"/>
      <c r="G19" s="166" t="str">
        <f>IF(G18="","-",(G14*G15*(G16-(G17/60))*G18))</f>
        <v>-</v>
      </c>
      <c r="H19" s="167"/>
      <c r="I19" s="168" t="str">
        <f>IF(I18="","-",(I14*I15*(I16-(I17/60))*I18))</f>
        <v>-</v>
      </c>
      <c r="J19" s="168"/>
      <c r="K19" s="166" t="str">
        <f>IF(K18="","-",(K14*K15*(K16-(K17/60))*K18))</f>
        <v>-</v>
      </c>
      <c r="L19" s="167"/>
      <c r="M19" s="168" t="str">
        <f>IF(M18="","-",(M14*M15*(M16-(M17/60))*M18))</f>
        <v>-</v>
      </c>
      <c r="N19" s="168"/>
      <c r="O19" s="166" t="str">
        <f>IF(O18="","-",(O14*O15*(O16-(O17/60))*O18))</f>
        <v>-</v>
      </c>
      <c r="P19" s="167"/>
      <c r="Q19" s="168" t="str">
        <f>IF(Q18="","-",(Q14*Q15*(Q16-(Q17/60))*Q18))</f>
        <v>-</v>
      </c>
      <c r="R19" s="168"/>
      <c r="S19" s="166" t="str">
        <f>IF(S18="","-",(S14*S15*(S16-(S17/60))*S18))</f>
        <v>-</v>
      </c>
      <c r="T19" s="167"/>
      <c r="U19" s="168" t="str">
        <f>IF(U18="","-",(U14*U15*(U16-(U17/60))*U18))</f>
        <v>-</v>
      </c>
      <c r="V19" s="168"/>
      <c r="W19" s="166" t="str">
        <f>IF(W18="","-",(W14*W15*(W16-(W17/60))*W18))</f>
        <v>-</v>
      </c>
      <c r="X19" s="167"/>
      <c r="Y19" s="168" t="str">
        <f>IF(Y18="","-",(Y14*Y15*(Y16-(Y17/60))*Y18))</f>
        <v>-</v>
      </c>
      <c r="Z19" s="168"/>
      <c r="AA19" s="166" t="str">
        <f>IF(AA18="","-",(AA14*AA15*(AA16-(AA17/60))*AA18))</f>
        <v>-</v>
      </c>
      <c r="AB19" s="167"/>
      <c r="AC19" s="168" t="str">
        <f>IF(AC18="","-",(AC14*AC15*(AC16-(AC17/60))*AC18))</f>
        <v>-</v>
      </c>
      <c r="AD19" s="168"/>
      <c r="AE19" s="166" t="str">
        <f>IF(AE18="","-",(AE14*AE15*(AE16-(AE17/60))*AE18))</f>
        <v>-</v>
      </c>
      <c r="AF19" s="167"/>
      <c r="AG19" s="168" t="str">
        <f>IF(AG18="","-",(AG14*AG15*(AG16-(AG17/60))*AG18))</f>
        <v>-</v>
      </c>
      <c r="AH19" s="168"/>
      <c r="AI19" s="166" t="str">
        <f>IF(AI18="","-",(AI14*AI15*(AI16-(AI17/60))*AI18))</f>
        <v>-</v>
      </c>
      <c r="AJ19" s="167"/>
      <c r="AK19" s="169" t="str">
        <f>IF(AK18="","-",(AK14*AK15*(AK16-(AK17/60))*AK18))</f>
        <v>-</v>
      </c>
      <c r="AL19" s="170"/>
      <c r="AM19" s="7"/>
      <c r="AN19" s="9"/>
      <c r="AO19" s="9"/>
      <c r="AP19" s="12"/>
      <c r="AQ19" s="12"/>
      <c r="AR19" s="12"/>
      <c r="AS19" s="12"/>
      <c r="AT19" s="12"/>
      <c r="AU19" s="12"/>
      <c r="AV19" s="12"/>
      <c r="AW19" s="12"/>
      <c r="AX19" s="12"/>
      <c r="AY19" s="12"/>
      <c r="AZ19" s="12"/>
      <c r="BA19" s="12"/>
      <c r="BB19" s="12"/>
      <c r="BC19" s="12"/>
      <c r="BD19" s="9"/>
    </row>
    <row r="20" spans="1:58" s="15" customFormat="1" ht="15.75" customHeight="1" x14ac:dyDescent="0.25">
      <c r="A20" s="7"/>
      <c r="B20" s="136" t="s">
        <v>59</v>
      </c>
      <c r="C20" s="137" t="s">
        <v>60</v>
      </c>
      <c r="D20" s="138"/>
      <c r="E20" s="138"/>
      <c r="F20" s="138"/>
      <c r="G20" s="171">
        <v>0</v>
      </c>
      <c r="H20" s="172"/>
      <c r="I20" s="172"/>
      <c r="J20" s="173"/>
      <c r="K20" s="171"/>
      <c r="L20" s="172"/>
      <c r="M20" s="172"/>
      <c r="N20" s="173"/>
      <c r="O20" s="171"/>
      <c r="P20" s="172"/>
      <c r="Q20" s="172"/>
      <c r="R20" s="173"/>
      <c r="S20" s="171"/>
      <c r="T20" s="172"/>
      <c r="U20" s="172"/>
      <c r="V20" s="173"/>
      <c r="W20" s="171"/>
      <c r="X20" s="172"/>
      <c r="Y20" s="172"/>
      <c r="Z20" s="173"/>
      <c r="AA20" s="171"/>
      <c r="AB20" s="172"/>
      <c r="AC20" s="172"/>
      <c r="AD20" s="173"/>
      <c r="AE20" s="171"/>
      <c r="AF20" s="172"/>
      <c r="AG20" s="172"/>
      <c r="AH20" s="173"/>
      <c r="AI20" s="171"/>
      <c r="AJ20" s="172"/>
      <c r="AK20" s="172"/>
      <c r="AL20" s="173"/>
      <c r="AM20" s="7"/>
      <c r="AN20" s="9"/>
      <c r="AO20" s="9"/>
      <c r="AP20" s="12"/>
      <c r="AQ20" s="12"/>
      <c r="AR20" s="12"/>
      <c r="AS20" s="12"/>
      <c r="AT20" s="12"/>
      <c r="AU20" s="12"/>
      <c r="AV20" s="12"/>
      <c r="AW20" s="12"/>
      <c r="AX20" s="12"/>
      <c r="AY20" s="12"/>
      <c r="AZ20" s="12"/>
      <c r="BA20" s="12"/>
      <c r="BB20" s="12"/>
      <c r="BC20" s="12"/>
      <c r="BD20" s="9"/>
    </row>
    <row r="21" spans="1:58" s="15" customFormat="1" ht="15.75" customHeight="1" thickBot="1" x14ac:dyDescent="0.3">
      <c r="A21" s="7"/>
      <c r="B21" s="136" t="s">
        <v>61</v>
      </c>
      <c r="C21" s="137" t="s">
        <v>62</v>
      </c>
      <c r="D21" s="138"/>
      <c r="E21" s="138"/>
      <c r="F21" s="138"/>
      <c r="G21" s="174">
        <v>0</v>
      </c>
      <c r="H21" s="175"/>
      <c r="I21" s="175"/>
      <c r="J21" s="176"/>
      <c r="K21" s="174"/>
      <c r="L21" s="175"/>
      <c r="M21" s="175"/>
      <c r="N21" s="176"/>
      <c r="O21" s="174"/>
      <c r="P21" s="175"/>
      <c r="Q21" s="175"/>
      <c r="R21" s="176"/>
      <c r="S21" s="174"/>
      <c r="T21" s="175"/>
      <c r="U21" s="175"/>
      <c r="V21" s="176"/>
      <c r="W21" s="174"/>
      <c r="X21" s="175"/>
      <c r="Y21" s="175"/>
      <c r="Z21" s="176"/>
      <c r="AA21" s="174"/>
      <c r="AB21" s="175"/>
      <c r="AC21" s="175"/>
      <c r="AD21" s="176"/>
      <c r="AE21" s="174"/>
      <c r="AF21" s="175"/>
      <c r="AG21" s="175"/>
      <c r="AH21" s="176"/>
      <c r="AI21" s="174"/>
      <c r="AJ21" s="175"/>
      <c r="AK21" s="175"/>
      <c r="AL21" s="176"/>
      <c r="AM21" s="7"/>
      <c r="AN21" s="9"/>
      <c r="AO21" s="9"/>
      <c r="AP21" s="12"/>
      <c r="AQ21" s="12"/>
      <c r="AR21" s="12"/>
      <c r="AS21" s="12"/>
      <c r="AT21" s="12"/>
      <c r="AU21" s="12"/>
      <c r="AV21" s="12"/>
      <c r="AW21" s="12"/>
      <c r="AX21" s="12"/>
      <c r="AY21" s="12"/>
      <c r="AZ21" s="12"/>
      <c r="BA21" s="12"/>
      <c r="BB21" s="12"/>
      <c r="BC21" s="12"/>
      <c r="BD21" s="9"/>
    </row>
    <row r="22" spans="1:58" s="107" customFormat="1" ht="3.75" customHeight="1" thickBot="1" x14ac:dyDescent="0.4">
      <c r="A22" s="93"/>
      <c r="B22" s="118"/>
      <c r="C22" s="119"/>
      <c r="D22" s="119"/>
      <c r="E22" s="119"/>
      <c r="F22" s="119"/>
      <c r="G22" s="120"/>
      <c r="H22" s="119"/>
      <c r="I22" s="119"/>
      <c r="J22" s="119"/>
      <c r="K22" s="121"/>
      <c r="L22" s="119"/>
      <c r="M22" s="119"/>
      <c r="N22" s="119"/>
      <c r="O22" s="121"/>
      <c r="P22" s="119"/>
      <c r="Q22" s="119"/>
      <c r="R22" s="119"/>
      <c r="S22" s="121"/>
      <c r="T22" s="119"/>
      <c r="U22" s="119"/>
      <c r="V22" s="119"/>
      <c r="W22" s="121"/>
      <c r="X22" s="119"/>
      <c r="Y22" s="119"/>
      <c r="Z22" s="119"/>
      <c r="AA22" s="121"/>
      <c r="AB22" s="119"/>
      <c r="AC22" s="119"/>
      <c r="AD22" s="119"/>
      <c r="AE22" s="121"/>
      <c r="AF22" s="119"/>
      <c r="AG22" s="119"/>
      <c r="AH22" s="119"/>
      <c r="AI22" s="121"/>
      <c r="AJ22" s="119"/>
      <c r="AK22" s="119"/>
      <c r="AL22" s="122"/>
      <c r="AM22" s="93"/>
      <c r="AP22" s="12"/>
      <c r="AQ22" s="12"/>
      <c r="AR22" s="12"/>
      <c r="AS22" s="12"/>
      <c r="AT22" s="12"/>
      <c r="AU22" s="12"/>
      <c r="AV22" s="12"/>
      <c r="AW22" s="12"/>
      <c r="AX22" s="12"/>
      <c r="AY22" s="12"/>
      <c r="AZ22" s="12"/>
      <c r="BA22" s="12"/>
      <c r="BB22" s="12"/>
      <c r="BC22" s="12"/>
      <c r="BD22" s="9"/>
      <c r="BE22" s="15"/>
      <c r="BF22" s="15"/>
    </row>
    <row r="23" spans="1:58" s="15" customFormat="1" ht="4.5" customHeight="1" thickBot="1" x14ac:dyDescent="0.3">
      <c r="A23" s="7"/>
      <c r="B23" s="125"/>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9"/>
      <c r="AO23" s="9"/>
      <c r="AP23" s="12"/>
      <c r="AQ23" s="12"/>
      <c r="AR23" s="12"/>
      <c r="AS23" s="12"/>
      <c r="AT23" s="12"/>
      <c r="AU23" s="12"/>
      <c r="AV23" s="12"/>
      <c r="AW23" s="12"/>
      <c r="AX23" s="12"/>
      <c r="AY23" s="12"/>
      <c r="AZ23" s="12"/>
      <c r="BA23" s="12"/>
      <c r="BB23" s="12"/>
      <c r="BC23" s="12"/>
      <c r="BD23" s="9"/>
    </row>
    <row r="24" spans="1:58" s="15" customFormat="1" ht="24" customHeight="1" thickBot="1" x14ac:dyDescent="0.3">
      <c r="A24" s="177"/>
      <c r="B24" s="16" t="s">
        <v>63</v>
      </c>
      <c r="C24" s="178"/>
      <c r="D24" s="178"/>
      <c r="E24" s="178"/>
      <c r="F24" s="178"/>
      <c r="G24" s="179" t="s">
        <v>42</v>
      </c>
      <c r="H24" s="180"/>
      <c r="I24" s="181" t="s">
        <v>43</v>
      </c>
      <c r="J24" s="182"/>
      <c r="K24" s="179" t="s">
        <v>42</v>
      </c>
      <c r="L24" s="180"/>
      <c r="M24" s="181" t="s">
        <v>43</v>
      </c>
      <c r="N24" s="182"/>
      <c r="O24" s="179" t="s">
        <v>42</v>
      </c>
      <c r="P24" s="180"/>
      <c r="Q24" s="181" t="s">
        <v>43</v>
      </c>
      <c r="R24" s="182"/>
      <c r="S24" s="179" t="s">
        <v>42</v>
      </c>
      <c r="T24" s="180"/>
      <c r="U24" s="181" t="s">
        <v>43</v>
      </c>
      <c r="V24" s="182"/>
      <c r="W24" s="179" t="s">
        <v>42</v>
      </c>
      <c r="X24" s="180"/>
      <c r="Y24" s="181" t="s">
        <v>43</v>
      </c>
      <c r="Z24" s="182"/>
      <c r="AA24" s="179" t="s">
        <v>42</v>
      </c>
      <c r="AB24" s="180"/>
      <c r="AC24" s="181" t="s">
        <v>43</v>
      </c>
      <c r="AD24" s="182"/>
      <c r="AE24" s="179" t="s">
        <v>42</v>
      </c>
      <c r="AF24" s="180"/>
      <c r="AG24" s="181" t="s">
        <v>43</v>
      </c>
      <c r="AH24" s="182"/>
      <c r="AI24" s="179" t="s">
        <v>42</v>
      </c>
      <c r="AJ24" s="180"/>
      <c r="AK24" s="181" t="s">
        <v>43</v>
      </c>
      <c r="AL24" s="182"/>
      <c r="AM24" s="7"/>
      <c r="AN24" s="9"/>
      <c r="AO24" s="9"/>
      <c r="AP24" s="12"/>
      <c r="AQ24" s="12"/>
      <c r="AR24" s="12"/>
      <c r="AS24" s="12"/>
      <c r="AT24" s="12"/>
      <c r="AU24" s="12"/>
      <c r="AV24" s="12"/>
      <c r="AW24" s="12"/>
      <c r="AX24" s="12"/>
      <c r="AY24" s="12"/>
      <c r="AZ24" s="12"/>
      <c r="BA24" s="12"/>
      <c r="BB24" s="12"/>
      <c r="BC24" s="12"/>
      <c r="BD24" s="9"/>
    </row>
    <row r="25" spans="1:58" s="15" customFormat="1" ht="16.5" customHeight="1" x14ac:dyDescent="0.25">
      <c r="A25" s="177"/>
      <c r="B25" s="136" t="s">
        <v>64</v>
      </c>
      <c r="C25" s="137" t="s">
        <v>65</v>
      </c>
      <c r="D25" s="137"/>
      <c r="E25" s="137"/>
      <c r="F25" s="183"/>
      <c r="G25" s="184"/>
      <c r="H25" s="185"/>
      <c r="I25" s="185"/>
      <c r="J25" s="186"/>
      <c r="K25" s="184"/>
      <c r="L25" s="185"/>
      <c r="M25" s="185"/>
      <c r="N25" s="186"/>
      <c r="O25" s="184"/>
      <c r="P25" s="185"/>
      <c r="Q25" s="185"/>
      <c r="R25" s="186"/>
      <c r="S25" s="184"/>
      <c r="T25" s="185"/>
      <c r="U25" s="185"/>
      <c r="V25" s="186"/>
      <c r="W25" s="184"/>
      <c r="X25" s="185"/>
      <c r="Y25" s="185"/>
      <c r="Z25" s="186"/>
      <c r="AA25" s="184"/>
      <c r="AB25" s="185"/>
      <c r="AC25" s="185"/>
      <c r="AD25" s="186"/>
      <c r="AE25" s="184"/>
      <c r="AF25" s="185"/>
      <c r="AG25" s="185"/>
      <c r="AH25" s="186"/>
      <c r="AI25" s="184"/>
      <c r="AJ25" s="185"/>
      <c r="AK25" s="185"/>
      <c r="AL25" s="186"/>
      <c r="AM25" s="7"/>
      <c r="AN25" s="9"/>
      <c r="AO25" s="9"/>
      <c r="AP25" s="12"/>
      <c r="AQ25" s="12"/>
      <c r="AR25" s="12"/>
      <c r="AS25" s="12"/>
      <c r="AT25" s="12"/>
      <c r="AU25" s="12"/>
      <c r="AV25" s="12"/>
      <c r="AW25" s="12"/>
      <c r="AX25" s="12"/>
      <c r="AY25" s="12"/>
      <c r="AZ25" s="12"/>
      <c r="BA25" s="12"/>
      <c r="BB25" s="12"/>
      <c r="BC25" s="12"/>
      <c r="BD25" s="9"/>
    </row>
    <row r="26" spans="1:58" s="15" customFormat="1" ht="30.75" customHeight="1" thickBot="1" x14ac:dyDescent="0.3">
      <c r="A26" s="177"/>
      <c r="B26" s="152" t="s">
        <v>66</v>
      </c>
      <c r="C26" s="165" t="s">
        <v>209</v>
      </c>
      <c r="D26" s="165"/>
      <c r="E26" s="138"/>
      <c r="F26" s="139"/>
      <c r="G26" s="187" t="str">
        <f>IF(OR(G18="",$AV1=""),"-",IF(K26="-",$AV$1,ROUNDUP((K26/(1-K25)),0)))</f>
        <v>-</v>
      </c>
      <c r="H26" s="188"/>
      <c r="I26" s="189" t="str">
        <f>IF(OR(I18="",$AX1=""),"-",IF(M26="-",$AX$1,ROUNDUP((M26/(1-K25)),0)))</f>
        <v>-</v>
      </c>
      <c r="J26" s="190"/>
      <c r="K26" s="187" t="str">
        <f>IF(OR(K18="",$AV1=""),"-",IF(O26="-",$AV$1,ROUNDUP((O26/(1-O25)),0)))</f>
        <v>-</v>
      </c>
      <c r="L26" s="188"/>
      <c r="M26" s="189" t="str">
        <f>IF(OR(M18="",$AX1=""),"-",IF(Q26="-",$AX$1,ROUNDUP((Q26/(1-O25)),0)))</f>
        <v>-</v>
      </c>
      <c r="N26" s="190"/>
      <c r="O26" s="187" t="str">
        <f>IF(OR(O18="",$AV1=""),"-",IF(S26="-",$AV$1,ROUNDUP((S26/(1-S25)),0)))</f>
        <v>-</v>
      </c>
      <c r="P26" s="188"/>
      <c r="Q26" s="189" t="str">
        <f>IF(OR(Q18="",$AX1=""),"-",IF(U26="-",$AX$1,ROUNDUP((U26/(1-S25)),0)))</f>
        <v>-</v>
      </c>
      <c r="R26" s="190"/>
      <c r="S26" s="187" t="str">
        <f>IF(OR(S18="",$AV1=""),"-",IF(W26="-",$AV$1,ROUNDUP((W26/(1-W25)),0)))</f>
        <v>-</v>
      </c>
      <c r="T26" s="188"/>
      <c r="U26" s="189" t="str">
        <f>IF(OR(U18="",$AX1=""),"-",IF(Y26="-",$AX$1,ROUNDUP((Y26/(1-W25)),0)))</f>
        <v>-</v>
      </c>
      <c r="V26" s="190"/>
      <c r="W26" s="187" t="str">
        <f>IF(OR(W18="",$AV1=""),"-",IF(AA26="-",$AV$1,ROUNDUP((AA26/(1-AA25)),0)))</f>
        <v>-</v>
      </c>
      <c r="X26" s="188"/>
      <c r="Y26" s="189" t="str">
        <f>IF(OR(Y18="",$AX1=""),"-",IF(AC26="-",$AX$1,ROUNDUP((AC26/(1-AA25)),0)))</f>
        <v>-</v>
      </c>
      <c r="Z26" s="190"/>
      <c r="AA26" s="187" t="str">
        <f>IF(OR(AA18="",$AV1=""),"-",IF(AE26="-",$AV$1,ROUNDUP((AE26/(1-AE25)),0)))</f>
        <v>-</v>
      </c>
      <c r="AB26" s="188"/>
      <c r="AC26" s="189" t="str">
        <f>IF(OR(AC18="",$AX1=""),"-",IF(AG26="-",$AX$1,ROUNDUP((AG26/(1-AE25)),0)))</f>
        <v>-</v>
      </c>
      <c r="AD26" s="190"/>
      <c r="AE26" s="187" t="str">
        <f>IF(OR(AE18="",$AV1=""),"-",IF(AI26="-",$AV$1,ROUNDUP((AI26/(1-AI25)),0)))</f>
        <v>-</v>
      </c>
      <c r="AF26" s="188"/>
      <c r="AG26" s="189" t="str">
        <f>IF(OR(AG18="",$AX1=""),"-",IF(AK26="-",$AX$1,ROUNDUP((AK26/(1-AI25)),0)))</f>
        <v>-</v>
      </c>
      <c r="AH26" s="190"/>
      <c r="AI26" s="187" t="str">
        <f>IF(OR(AI18="",$AV$1=""),"-",$AV$1)</f>
        <v>-</v>
      </c>
      <c r="AJ26" s="188"/>
      <c r="AK26" s="189" t="str">
        <f>IF(OR(AK18="",$AX$1=""),"-",$AX$1)</f>
        <v>-</v>
      </c>
      <c r="AL26" s="190"/>
      <c r="AM26" s="191"/>
      <c r="AN26" s="192"/>
      <c r="AO26" s="9"/>
      <c r="AP26" s="12"/>
      <c r="AQ26" s="12"/>
      <c r="AR26" s="12"/>
      <c r="AS26" s="12"/>
      <c r="AT26" s="12"/>
      <c r="AU26" s="12"/>
      <c r="AV26" s="12"/>
      <c r="AW26" s="12"/>
      <c r="AX26" s="12"/>
      <c r="AY26" s="12"/>
      <c r="AZ26" s="12"/>
      <c r="BA26" s="12"/>
      <c r="BB26" s="12"/>
      <c r="BC26" s="12"/>
      <c r="BD26" s="9"/>
    </row>
    <row r="27" spans="1:58" s="15" customFormat="1" ht="16.5" customHeight="1" thickBot="1" x14ac:dyDescent="0.3">
      <c r="A27" s="177"/>
      <c r="B27" s="193"/>
      <c r="C27" s="137"/>
      <c r="D27" s="194"/>
      <c r="E27" s="195" t="s">
        <v>67</v>
      </c>
      <c r="F27" s="196" t="s">
        <v>68</v>
      </c>
      <c r="G27" s="197"/>
      <c r="H27" s="198"/>
      <c r="I27" s="198"/>
      <c r="J27" s="198"/>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c r="AM27" s="191"/>
      <c r="AN27" s="192"/>
      <c r="AO27" s="9"/>
      <c r="AP27" s="12"/>
      <c r="AQ27" s="12"/>
      <c r="AR27" s="12"/>
      <c r="AS27" s="12"/>
      <c r="AT27" s="12"/>
      <c r="AU27" s="12"/>
      <c r="AV27" s="12"/>
      <c r="AW27" s="12"/>
      <c r="AX27" s="12"/>
      <c r="AY27" s="12"/>
      <c r="AZ27" s="12"/>
      <c r="BA27" s="12"/>
      <c r="BB27" s="12"/>
      <c r="BC27" s="12"/>
      <c r="BD27" s="9"/>
    </row>
    <row r="28" spans="1:58" s="15" customFormat="1" ht="19.5" thickBot="1" x14ac:dyDescent="0.3">
      <c r="A28" s="177"/>
      <c r="B28" s="201"/>
      <c r="C28" s="202" t="s">
        <v>69</v>
      </c>
      <c r="D28" s="202" t="str">
        <f>IF(G13&gt;0,G13,"")</f>
        <v/>
      </c>
      <c r="E28" s="203" t="str">
        <f>IF($G26="-","-",ROUNDUP(($G26/(1-$G25)),0))</f>
        <v>-</v>
      </c>
      <c r="F28" s="204" t="str">
        <f>IF($I26="-","-",ROUNDUP($I26/(1-$G25),0))</f>
        <v>-</v>
      </c>
      <c r="G28" s="205"/>
      <c r="H28" s="205"/>
      <c r="I28" s="205"/>
      <c r="J28" s="205"/>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7"/>
      <c r="AJ28" s="208"/>
      <c r="AK28" s="208"/>
      <c r="AL28" s="209"/>
      <c r="AM28" s="7"/>
      <c r="AN28" s="9"/>
      <c r="AO28" s="9"/>
      <c r="AP28" s="12"/>
      <c r="AQ28" s="12"/>
      <c r="AR28" s="12"/>
      <c r="AS28" s="12"/>
      <c r="AT28" s="12"/>
      <c r="AU28" s="12"/>
      <c r="AV28" s="12"/>
      <c r="AW28" s="12"/>
      <c r="AX28" s="12"/>
      <c r="AY28" s="12"/>
      <c r="AZ28" s="12"/>
      <c r="BA28" s="12"/>
      <c r="BB28" s="12"/>
      <c r="BC28" s="12"/>
      <c r="BD28" s="9"/>
    </row>
    <row r="29" spans="1:58" s="107" customFormat="1" ht="3.75" customHeight="1" thickBot="1" x14ac:dyDescent="0.4">
      <c r="A29" s="93"/>
      <c r="B29" s="118"/>
      <c r="C29" s="119"/>
      <c r="D29" s="119"/>
      <c r="E29" s="119"/>
      <c r="F29" s="119"/>
      <c r="G29" s="120"/>
      <c r="H29" s="119"/>
      <c r="I29" s="119"/>
      <c r="J29" s="119"/>
      <c r="K29" s="121"/>
      <c r="L29" s="119"/>
      <c r="M29" s="119"/>
      <c r="N29" s="119"/>
      <c r="O29" s="121"/>
      <c r="P29" s="119"/>
      <c r="Q29" s="119"/>
      <c r="R29" s="119"/>
      <c r="S29" s="121"/>
      <c r="T29" s="119"/>
      <c r="U29" s="119"/>
      <c r="V29" s="119"/>
      <c r="W29" s="121"/>
      <c r="X29" s="119"/>
      <c r="Y29" s="119"/>
      <c r="Z29" s="119"/>
      <c r="AA29" s="121"/>
      <c r="AB29" s="119"/>
      <c r="AC29" s="119"/>
      <c r="AD29" s="119"/>
      <c r="AE29" s="121"/>
      <c r="AF29" s="119"/>
      <c r="AG29" s="119"/>
      <c r="AH29" s="119"/>
      <c r="AI29" s="121"/>
      <c r="AJ29" s="119"/>
      <c r="AK29" s="119"/>
      <c r="AL29" s="122"/>
      <c r="AM29" s="93"/>
      <c r="AP29" s="12"/>
      <c r="AQ29" s="12"/>
      <c r="AR29" s="12"/>
      <c r="AS29" s="12"/>
      <c r="AT29" s="12"/>
      <c r="AU29" s="12"/>
      <c r="AV29" s="12"/>
      <c r="AW29" s="12"/>
      <c r="AX29" s="12"/>
      <c r="AY29" s="12"/>
      <c r="AZ29" s="12"/>
      <c r="BA29" s="12"/>
      <c r="BB29" s="12"/>
      <c r="BC29" s="12"/>
      <c r="BD29" s="9"/>
      <c r="BE29" s="15"/>
      <c r="BF29" s="15"/>
    </row>
    <row r="30" spans="1:58" s="15" customFormat="1" ht="4.5" customHeight="1" thickBot="1" x14ac:dyDescent="0.3">
      <c r="A30" s="7"/>
      <c r="B30" s="12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9"/>
      <c r="AO30" s="9"/>
      <c r="AP30" s="12"/>
      <c r="AQ30" s="12"/>
      <c r="AR30" s="12"/>
      <c r="AS30" s="12"/>
      <c r="AT30" s="12"/>
      <c r="AU30" s="12"/>
      <c r="AV30" s="12"/>
      <c r="AW30" s="12"/>
      <c r="AX30" s="12"/>
      <c r="AY30" s="12"/>
      <c r="AZ30" s="12"/>
      <c r="BA30" s="12"/>
      <c r="BB30" s="12"/>
      <c r="BC30" s="12"/>
      <c r="BD30" s="9"/>
    </row>
    <row r="31" spans="1:58" s="15" customFormat="1" ht="24" customHeight="1" thickBot="1" x14ac:dyDescent="0.3">
      <c r="A31" s="7"/>
      <c r="B31" s="16" t="s">
        <v>210</v>
      </c>
      <c r="C31" s="210"/>
      <c r="D31" s="210"/>
      <c r="E31" s="210"/>
      <c r="F31" s="210"/>
      <c r="G31" s="179" t="s">
        <v>42</v>
      </c>
      <c r="H31" s="180"/>
      <c r="I31" s="181" t="s">
        <v>43</v>
      </c>
      <c r="J31" s="182"/>
      <c r="K31" s="179" t="s">
        <v>42</v>
      </c>
      <c r="L31" s="180"/>
      <c r="M31" s="181" t="s">
        <v>43</v>
      </c>
      <c r="N31" s="182"/>
      <c r="O31" s="179" t="s">
        <v>42</v>
      </c>
      <c r="P31" s="180"/>
      <c r="Q31" s="181" t="s">
        <v>43</v>
      </c>
      <c r="R31" s="182"/>
      <c r="S31" s="179" t="s">
        <v>42</v>
      </c>
      <c r="T31" s="180"/>
      <c r="U31" s="181" t="s">
        <v>43</v>
      </c>
      <c r="V31" s="182"/>
      <c r="W31" s="179" t="s">
        <v>42</v>
      </c>
      <c r="X31" s="180"/>
      <c r="Y31" s="181" t="s">
        <v>43</v>
      </c>
      <c r="Z31" s="182"/>
      <c r="AA31" s="179" t="s">
        <v>42</v>
      </c>
      <c r="AB31" s="180"/>
      <c r="AC31" s="181" t="s">
        <v>43</v>
      </c>
      <c r="AD31" s="182"/>
      <c r="AE31" s="179" t="s">
        <v>42</v>
      </c>
      <c r="AF31" s="180"/>
      <c r="AG31" s="181" t="s">
        <v>43</v>
      </c>
      <c r="AH31" s="182"/>
      <c r="AI31" s="179" t="s">
        <v>42</v>
      </c>
      <c r="AJ31" s="180"/>
      <c r="AK31" s="181" t="s">
        <v>43</v>
      </c>
      <c r="AL31" s="182"/>
      <c r="AM31" s="7"/>
      <c r="AN31" s="9"/>
      <c r="AO31" s="9"/>
      <c r="AP31" s="12"/>
      <c r="AQ31" s="12"/>
      <c r="AR31" s="12"/>
      <c r="AS31" s="12"/>
      <c r="AT31" s="12"/>
      <c r="AU31" s="12"/>
      <c r="AV31" s="12"/>
      <c r="AW31" s="12"/>
      <c r="AX31" s="12"/>
      <c r="AY31" s="12"/>
      <c r="AZ31" s="12"/>
      <c r="BA31" s="12"/>
      <c r="BB31" s="12"/>
      <c r="BC31" s="12"/>
      <c r="BD31" s="9"/>
    </row>
    <row r="32" spans="1:58" s="15" customFormat="1" ht="16.5" customHeight="1" x14ac:dyDescent="0.25">
      <c r="A32" s="7"/>
      <c r="B32" s="136" t="s">
        <v>70</v>
      </c>
      <c r="C32" s="137" t="s">
        <v>71</v>
      </c>
      <c r="D32" s="137"/>
      <c r="E32" s="138"/>
      <c r="F32" s="139"/>
      <c r="G32" s="211"/>
      <c r="H32" s="212"/>
      <c r="I32" s="212"/>
      <c r="J32" s="213"/>
      <c r="K32" s="211"/>
      <c r="L32" s="212"/>
      <c r="M32" s="212"/>
      <c r="N32" s="214"/>
      <c r="O32" s="211"/>
      <c r="P32" s="212"/>
      <c r="Q32" s="212"/>
      <c r="R32" s="214"/>
      <c r="S32" s="211"/>
      <c r="T32" s="212"/>
      <c r="U32" s="212"/>
      <c r="V32" s="214"/>
      <c r="W32" s="211"/>
      <c r="X32" s="212"/>
      <c r="Y32" s="212"/>
      <c r="Z32" s="214"/>
      <c r="AA32" s="211"/>
      <c r="AB32" s="212"/>
      <c r="AC32" s="212"/>
      <c r="AD32" s="213"/>
      <c r="AE32" s="211"/>
      <c r="AF32" s="212"/>
      <c r="AG32" s="212"/>
      <c r="AH32" s="213"/>
      <c r="AI32" s="211"/>
      <c r="AJ32" s="212"/>
      <c r="AK32" s="212"/>
      <c r="AL32" s="213"/>
      <c r="AM32" s="7"/>
      <c r="AN32" s="9"/>
      <c r="AO32" s="9"/>
      <c r="AP32" s="12"/>
      <c r="AQ32" s="12"/>
      <c r="AR32" s="12"/>
      <c r="AS32" s="12"/>
      <c r="AT32" s="12"/>
      <c r="AU32" s="12"/>
      <c r="AV32" s="12"/>
      <c r="AW32" s="12"/>
      <c r="AX32" s="12"/>
      <c r="AY32" s="12"/>
      <c r="AZ32" s="12"/>
      <c r="BA32" s="12"/>
      <c r="BB32" s="12"/>
      <c r="BC32" s="12"/>
      <c r="BD32" s="9"/>
    </row>
    <row r="33" spans="1:58" s="15" customFormat="1" ht="16.5" customHeight="1" x14ac:dyDescent="0.25">
      <c r="A33" s="7"/>
      <c r="B33" s="136" t="s">
        <v>72</v>
      </c>
      <c r="C33" s="137" t="s">
        <v>73</v>
      </c>
      <c r="D33" s="137"/>
      <c r="E33" s="138"/>
      <c r="F33" s="139"/>
      <c r="G33" s="146"/>
      <c r="H33" s="63"/>
      <c r="I33" s="63"/>
      <c r="J33" s="64"/>
      <c r="K33" s="146"/>
      <c r="L33" s="63"/>
      <c r="M33" s="63"/>
      <c r="N33" s="149"/>
      <c r="O33" s="146"/>
      <c r="P33" s="63"/>
      <c r="Q33" s="63"/>
      <c r="R33" s="149"/>
      <c r="S33" s="146"/>
      <c r="T33" s="63"/>
      <c r="U33" s="63"/>
      <c r="V33" s="149"/>
      <c r="W33" s="146"/>
      <c r="X33" s="63"/>
      <c r="Y33" s="63"/>
      <c r="Z33" s="149"/>
      <c r="AA33" s="146"/>
      <c r="AB33" s="63"/>
      <c r="AC33" s="63"/>
      <c r="AD33" s="64"/>
      <c r="AE33" s="146"/>
      <c r="AF33" s="63"/>
      <c r="AG33" s="63"/>
      <c r="AH33" s="64"/>
      <c r="AI33" s="146"/>
      <c r="AJ33" s="63"/>
      <c r="AK33" s="63"/>
      <c r="AL33" s="64"/>
      <c r="AM33" s="7"/>
      <c r="AN33" s="9"/>
      <c r="AO33" s="9"/>
      <c r="AP33" s="12"/>
      <c r="AQ33" s="12"/>
      <c r="AR33" s="12"/>
      <c r="AS33" s="12"/>
      <c r="AT33" s="12"/>
      <c r="AU33" s="12"/>
      <c r="AV33" s="12"/>
      <c r="AW33" s="12"/>
      <c r="AX33" s="12"/>
      <c r="AY33" s="12"/>
      <c r="AZ33" s="12"/>
      <c r="BA33" s="12"/>
      <c r="BB33" s="12"/>
      <c r="BC33" s="12"/>
      <c r="BD33" s="9"/>
    </row>
    <row r="34" spans="1:58" s="15" customFormat="1" ht="16.5" customHeight="1" x14ac:dyDescent="0.25">
      <c r="A34" s="7"/>
      <c r="B34" s="136" t="s">
        <v>74</v>
      </c>
      <c r="C34" s="137" t="s">
        <v>75</v>
      </c>
      <c r="D34" s="137"/>
      <c r="E34" s="138"/>
      <c r="F34" s="139"/>
      <c r="G34" s="146"/>
      <c r="H34" s="63"/>
      <c r="I34" s="63"/>
      <c r="J34" s="64"/>
      <c r="K34" s="146"/>
      <c r="L34" s="63"/>
      <c r="M34" s="63"/>
      <c r="N34" s="149"/>
      <c r="O34" s="146"/>
      <c r="P34" s="63"/>
      <c r="Q34" s="63"/>
      <c r="R34" s="149"/>
      <c r="S34" s="146"/>
      <c r="T34" s="63"/>
      <c r="U34" s="63"/>
      <c r="V34" s="149"/>
      <c r="W34" s="146"/>
      <c r="X34" s="63"/>
      <c r="Y34" s="63"/>
      <c r="Z34" s="149"/>
      <c r="AA34" s="146"/>
      <c r="AB34" s="63"/>
      <c r="AC34" s="63"/>
      <c r="AD34" s="64"/>
      <c r="AE34" s="146"/>
      <c r="AF34" s="63"/>
      <c r="AG34" s="63"/>
      <c r="AH34" s="64"/>
      <c r="AI34" s="146"/>
      <c r="AJ34" s="63"/>
      <c r="AK34" s="63"/>
      <c r="AL34" s="64"/>
      <c r="AM34" s="7"/>
      <c r="AN34" s="9"/>
      <c r="AO34" s="9"/>
      <c r="AP34" s="12"/>
      <c r="AQ34" s="12"/>
      <c r="AR34" s="12"/>
      <c r="AS34" s="12"/>
      <c r="AT34" s="12"/>
      <c r="AU34" s="12"/>
      <c r="AV34" s="12"/>
      <c r="AW34" s="12"/>
      <c r="AX34" s="12"/>
      <c r="AY34" s="12"/>
      <c r="AZ34" s="12"/>
      <c r="BA34" s="12"/>
      <c r="BB34" s="12"/>
      <c r="BC34" s="12"/>
      <c r="BD34" s="9"/>
    </row>
    <row r="35" spans="1:58" s="15" customFormat="1" ht="16.5" customHeight="1" x14ac:dyDescent="0.25">
      <c r="A35" s="7"/>
      <c r="B35" s="136" t="s">
        <v>76</v>
      </c>
      <c r="C35" s="137" t="s">
        <v>77</v>
      </c>
      <c r="D35" s="137"/>
      <c r="E35" s="138"/>
      <c r="F35" s="139"/>
      <c r="G35" s="215" t="str">
        <f>IF(OR(G34=0,G33=0),"-",G32/(G33*G34))</f>
        <v>-</v>
      </c>
      <c r="H35" s="216"/>
      <c r="I35" s="217" t="str">
        <f>IF(OR(I34=0,I33=0),"-",I32/(I33*I34))</f>
        <v>-</v>
      </c>
      <c r="J35" s="218"/>
      <c r="K35" s="215" t="str">
        <f>IF(OR(K34=0,K33=0),"-",K32/(K33*K34))</f>
        <v>-</v>
      </c>
      <c r="L35" s="216"/>
      <c r="M35" s="217" t="str">
        <f>IF(OR(M34=0,M33=0),"-",M32/(M33*M34))</f>
        <v>-</v>
      </c>
      <c r="N35" s="218"/>
      <c r="O35" s="215" t="str">
        <f>IF(OR(O34=0,O33=0),"-",O32/(O33*O34))</f>
        <v>-</v>
      </c>
      <c r="P35" s="216"/>
      <c r="Q35" s="217" t="str">
        <f>IF(OR(Q34=0,Q33=0),"-",Q32/(Q33*Q34))</f>
        <v>-</v>
      </c>
      <c r="R35" s="218"/>
      <c r="S35" s="215" t="str">
        <f>IF(OR(S34=0,S33=0),"-",S32/(S33*S34))</f>
        <v>-</v>
      </c>
      <c r="T35" s="216"/>
      <c r="U35" s="217" t="str">
        <f>IF(OR(U34=0,U33=0),"-",U32/(U33*U34))</f>
        <v>-</v>
      </c>
      <c r="V35" s="218"/>
      <c r="W35" s="215" t="str">
        <f>IF(OR(W34=0,W33=0),"-",W32/(W33*W34))</f>
        <v>-</v>
      </c>
      <c r="X35" s="216"/>
      <c r="Y35" s="217" t="str">
        <f>IF(OR(Y34=0,Y33=0),"-",Y32/(Y33*Y34))</f>
        <v>-</v>
      </c>
      <c r="Z35" s="218"/>
      <c r="AA35" s="215" t="str">
        <f>IF(OR(AA34=0,AA33=0),"-",AA32/(AA33*AA34))</f>
        <v>-</v>
      </c>
      <c r="AB35" s="216"/>
      <c r="AC35" s="217" t="str">
        <f>IF(OR(AC34=0,AC33=0),"-",AC32/(AC33*AC34))</f>
        <v>-</v>
      </c>
      <c r="AD35" s="218"/>
      <c r="AE35" s="215" t="str">
        <f>IF(OR(AE34=0,AE33=0),"-",AE32/(AE33*AE34))</f>
        <v>-</v>
      </c>
      <c r="AF35" s="216"/>
      <c r="AG35" s="217" t="str">
        <f>IF(OR(AG34=0,AG33=0),"-",AG32/(AG33*AG34))</f>
        <v>-</v>
      </c>
      <c r="AH35" s="218"/>
      <c r="AI35" s="215" t="str">
        <f>IF(OR(AI34=0,AI33=0),"-",AI32/(AI33*AI34))</f>
        <v>-</v>
      </c>
      <c r="AJ35" s="216"/>
      <c r="AK35" s="217" t="str">
        <f>IF(OR(AK34=0,AK33=0),"-",AK32/(AK33*AK34))</f>
        <v>-</v>
      </c>
      <c r="AL35" s="218"/>
      <c r="AM35" s="7"/>
      <c r="AN35" s="9"/>
      <c r="AO35" s="9"/>
      <c r="AP35" s="12"/>
      <c r="AQ35" s="12"/>
      <c r="AR35" s="12"/>
      <c r="AS35" s="12"/>
      <c r="AT35" s="12"/>
      <c r="AU35" s="12"/>
      <c r="AV35" s="12"/>
      <c r="AW35" s="12"/>
      <c r="AX35" s="12"/>
      <c r="AY35" s="12"/>
      <c r="AZ35" s="12"/>
      <c r="BA35" s="12"/>
      <c r="BB35" s="12"/>
      <c r="BC35" s="12"/>
      <c r="BD35" s="9"/>
    </row>
    <row r="36" spans="1:58" s="15" customFormat="1" ht="20.25" customHeight="1" x14ac:dyDescent="0.25">
      <c r="A36" s="7"/>
      <c r="B36" s="136" t="s">
        <v>78</v>
      </c>
      <c r="C36" s="137" t="s">
        <v>79</v>
      </c>
      <c r="D36" s="137"/>
      <c r="E36" s="138"/>
      <c r="F36" s="139"/>
      <c r="G36" s="219" t="str">
        <f>IF(OR(G19="-",G35="-"),"-",ROUNDDOWN((G19*3600/G35),0))</f>
        <v>-</v>
      </c>
      <c r="H36" s="220"/>
      <c r="I36" s="221" t="str">
        <f>IF(OR(I19="-",I35="-"),"-",ROUNDDOWN((I19*3600/I35),0))</f>
        <v>-</v>
      </c>
      <c r="J36" s="222"/>
      <c r="K36" s="219" t="str">
        <f>IF(OR(K19="-",K35="-"),"-",ROUNDDOWN((K19*3600/K35),0))</f>
        <v>-</v>
      </c>
      <c r="L36" s="220"/>
      <c r="M36" s="221" t="str">
        <f>IF(OR(M19="-",M35="-"),"-",ROUNDDOWN((M19*3600/M35),0))</f>
        <v>-</v>
      </c>
      <c r="N36" s="222"/>
      <c r="O36" s="219" t="str">
        <f>IF(OR(O19="-",O35="-"),"-",ROUNDDOWN((O19*3600/O35),0))</f>
        <v>-</v>
      </c>
      <c r="P36" s="220"/>
      <c r="Q36" s="221" t="str">
        <f>IF(OR(Q19="-",Q35="-"),"-",ROUNDDOWN((Q19*3600/Q35),0))</f>
        <v>-</v>
      </c>
      <c r="R36" s="222"/>
      <c r="S36" s="219" t="str">
        <f>IF(OR(S19="-",S35="-"),"-",ROUNDDOWN((S19*3600/S35),0))</f>
        <v>-</v>
      </c>
      <c r="T36" s="220"/>
      <c r="U36" s="221" t="str">
        <f>IF(OR(U19="-",U35="-"),"-",ROUNDDOWN((U19*3600/U35),0))</f>
        <v>-</v>
      </c>
      <c r="V36" s="222"/>
      <c r="W36" s="219" t="str">
        <f>IF(OR(W19="-",W35="-"),"-",ROUNDDOWN((W19*3600/W35),0))</f>
        <v>-</v>
      </c>
      <c r="X36" s="220"/>
      <c r="Y36" s="221" t="str">
        <f>IF(OR(Y19="-",Y35="-"),"-",ROUNDDOWN((Y19*3600/Y35),0))</f>
        <v>-</v>
      </c>
      <c r="Z36" s="222"/>
      <c r="AA36" s="219" t="str">
        <f>IF(OR(AA19="-",AA35="-"),"-",ROUNDDOWN((AA19*3600/AA35),0))</f>
        <v>-</v>
      </c>
      <c r="AB36" s="220"/>
      <c r="AC36" s="221" t="str">
        <f>IF(OR(AC19="-",AC35="-"),"-",ROUNDDOWN((AC19*3600/AC35),0))</f>
        <v>-</v>
      </c>
      <c r="AD36" s="222"/>
      <c r="AE36" s="219" t="str">
        <f>IF(OR(AE19="-",AE35="-"),"-",ROUNDDOWN((AE19*3600/AE35),0))</f>
        <v>-</v>
      </c>
      <c r="AF36" s="220"/>
      <c r="AG36" s="221" t="str">
        <f>IF(OR(AG19="-",AG35="-"),"-",ROUNDDOWN((AG19*3600/AG35),0))</f>
        <v>-</v>
      </c>
      <c r="AH36" s="222"/>
      <c r="AI36" s="219" t="str">
        <f>IF(OR(AI19="-",AI35="-"),"-",ROUNDDOWN((AI19*3600/AI35),0))</f>
        <v>-</v>
      </c>
      <c r="AJ36" s="220"/>
      <c r="AK36" s="221" t="str">
        <f>IF(OR(AK19="-",AK35="-"),"-",ROUNDDOWN((AK19*3600/AK35),0))</f>
        <v>-</v>
      </c>
      <c r="AL36" s="222"/>
      <c r="AM36" s="191"/>
      <c r="AN36" s="9"/>
      <c r="AO36" s="9"/>
      <c r="AP36" s="12"/>
      <c r="AQ36" s="12"/>
      <c r="AR36" s="12"/>
      <c r="AS36" s="12"/>
      <c r="AT36" s="12"/>
      <c r="AU36" s="12"/>
      <c r="AV36" s="12"/>
      <c r="AW36" s="12"/>
      <c r="AX36" s="12"/>
      <c r="AY36" s="12"/>
      <c r="AZ36" s="12"/>
      <c r="BA36" s="12"/>
      <c r="BB36" s="12"/>
      <c r="BC36" s="12"/>
      <c r="BD36" s="9"/>
    </row>
    <row r="37" spans="1:58" s="15" customFormat="1" ht="29.25" customHeight="1" thickBot="1" x14ac:dyDescent="0.3">
      <c r="A37" s="7"/>
      <c r="B37" s="136" t="s">
        <v>80</v>
      </c>
      <c r="C37" s="223" t="s">
        <v>211</v>
      </c>
      <c r="D37" s="223"/>
      <c r="E37" s="224"/>
      <c r="F37" s="225"/>
      <c r="G37" s="226" t="str">
        <f>IF(OR(G26="-",G36="-"),"-",ROUND(G26/G36,3))</f>
        <v>-</v>
      </c>
      <c r="H37" s="227"/>
      <c r="I37" s="228" t="str">
        <f>IF(OR(I26="-",I36="-"),"-",ROUND(I26/I36,3))</f>
        <v>-</v>
      </c>
      <c r="J37" s="229"/>
      <c r="K37" s="226" t="str">
        <f>IF(OR(K26="-",K36="-"),"-",ROUND(K26/K36,3))</f>
        <v>-</v>
      </c>
      <c r="L37" s="227"/>
      <c r="M37" s="228" t="str">
        <f>IF(OR(M26="-",M36="-"),"-",ROUND(M26/M36,3))</f>
        <v>-</v>
      </c>
      <c r="N37" s="229"/>
      <c r="O37" s="226" t="str">
        <f>IF(OR(O26="-",O36="-"),"-",ROUND(O26/O36,3))</f>
        <v>-</v>
      </c>
      <c r="P37" s="227"/>
      <c r="Q37" s="228" t="str">
        <f>IF(OR(Q26="-",Q36="-"),"-",ROUND(Q26/Q36,3))</f>
        <v>-</v>
      </c>
      <c r="R37" s="229"/>
      <c r="S37" s="226" t="str">
        <f>IF(OR(S26="-",S36="-"),"-",ROUND(S26/S36,3))</f>
        <v>-</v>
      </c>
      <c r="T37" s="227"/>
      <c r="U37" s="228" t="str">
        <f>IF(OR(U26="-",U36="-"),"-",ROUND(U26/U36,3))</f>
        <v>-</v>
      </c>
      <c r="V37" s="229"/>
      <c r="W37" s="226" t="str">
        <f>IF(OR(W26="-",W36="-"),"-",ROUND(W26/W36,3))</f>
        <v>-</v>
      </c>
      <c r="X37" s="227"/>
      <c r="Y37" s="228" t="str">
        <f>IF(OR(Y26="-",Y36="-"),"-",ROUND(Y26/Y36,3))</f>
        <v>-</v>
      </c>
      <c r="Z37" s="229"/>
      <c r="AA37" s="226" t="str">
        <f>IF(OR(AA26="-",AA36="-"),"-",ROUND(AA26/AA36,3))</f>
        <v>-</v>
      </c>
      <c r="AB37" s="227"/>
      <c r="AC37" s="228" t="str">
        <f>IF(OR(AC26="-",AC36="-"),"-",ROUND(AC26/AC36,3))</f>
        <v>-</v>
      </c>
      <c r="AD37" s="229"/>
      <c r="AE37" s="226" t="str">
        <f>IF(OR(AE26="-",AE36="-"),"-",ROUND(AE26/AE36,3))</f>
        <v>-</v>
      </c>
      <c r="AF37" s="227"/>
      <c r="AG37" s="228" t="str">
        <f>IF(OR(AG26="-",AG36="-"),"-",ROUND(AG26/AG36,3))</f>
        <v>-</v>
      </c>
      <c r="AH37" s="229"/>
      <c r="AI37" s="226" t="str">
        <f>IF(OR(AI26="-",AI36="-"),"-",ROUND(AI26/AI36,3))</f>
        <v>-</v>
      </c>
      <c r="AJ37" s="227"/>
      <c r="AK37" s="228" t="str">
        <f>IF(OR(AK26="-",AK36="-"),"-",ROUND(AK26/AK36,3))</f>
        <v>-</v>
      </c>
      <c r="AL37" s="229"/>
      <c r="AM37" s="191"/>
      <c r="AN37" s="9"/>
      <c r="AO37" s="9"/>
      <c r="AP37" s="12"/>
      <c r="AQ37" s="12"/>
      <c r="AR37" s="12"/>
      <c r="AS37" s="12"/>
      <c r="AT37" s="12"/>
      <c r="AU37" s="12"/>
      <c r="AV37" s="12"/>
      <c r="AW37" s="12"/>
      <c r="AX37" s="12"/>
      <c r="AY37" s="12"/>
      <c r="AZ37" s="12"/>
      <c r="BA37" s="12"/>
      <c r="BB37" s="12"/>
      <c r="BC37" s="12"/>
      <c r="BD37" s="9"/>
    </row>
    <row r="38" spans="1:58" s="15" customFormat="1" ht="20.100000000000001" customHeight="1" thickBot="1" x14ac:dyDescent="0.3">
      <c r="A38" s="177"/>
      <c r="B38" s="136" t="s">
        <v>81</v>
      </c>
      <c r="C38" s="137" t="s">
        <v>82</v>
      </c>
      <c r="D38" s="137"/>
      <c r="E38" s="138"/>
      <c r="F38" s="139"/>
      <c r="G38" s="230">
        <v>0</v>
      </c>
      <c r="H38" s="231"/>
      <c r="I38" s="231"/>
      <c r="J38" s="232"/>
      <c r="K38" s="230">
        <v>0</v>
      </c>
      <c r="L38" s="231"/>
      <c r="M38" s="231"/>
      <c r="N38" s="232"/>
      <c r="O38" s="230">
        <v>0</v>
      </c>
      <c r="P38" s="231"/>
      <c r="Q38" s="231"/>
      <c r="R38" s="232"/>
      <c r="S38" s="230">
        <v>0</v>
      </c>
      <c r="T38" s="231"/>
      <c r="U38" s="231"/>
      <c r="V38" s="232"/>
      <c r="W38" s="230">
        <v>0</v>
      </c>
      <c r="X38" s="231"/>
      <c r="Y38" s="231"/>
      <c r="Z38" s="232"/>
      <c r="AA38" s="230"/>
      <c r="AB38" s="231"/>
      <c r="AC38" s="231"/>
      <c r="AD38" s="232"/>
      <c r="AE38" s="230"/>
      <c r="AF38" s="231"/>
      <c r="AG38" s="231"/>
      <c r="AH38" s="232"/>
      <c r="AI38" s="230"/>
      <c r="AJ38" s="231"/>
      <c r="AK38" s="231"/>
      <c r="AL38" s="232"/>
      <c r="AM38" s="7"/>
      <c r="AN38" s="9"/>
      <c r="AO38" s="9"/>
      <c r="AP38" s="12"/>
      <c r="AQ38" s="12"/>
      <c r="AR38" s="12"/>
      <c r="AS38" s="12"/>
      <c r="AT38" s="12"/>
      <c r="AU38" s="12"/>
      <c r="AV38" s="12"/>
      <c r="AW38" s="12"/>
      <c r="AX38" s="12"/>
      <c r="AY38" s="12"/>
      <c r="AZ38" s="12"/>
      <c r="BA38" s="12"/>
      <c r="BB38" s="12"/>
      <c r="BC38" s="12"/>
      <c r="BD38" s="9"/>
    </row>
    <row r="39" spans="1:58" s="15" customFormat="1" ht="33.950000000000003" customHeight="1" x14ac:dyDescent="0.25">
      <c r="A39" s="7"/>
      <c r="B39" s="152" t="s">
        <v>83</v>
      </c>
      <c r="C39" s="233" t="s">
        <v>212</v>
      </c>
      <c r="D39" s="234"/>
      <c r="E39" s="235"/>
      <c r="F39" s="236"/>
      <c r="G39" s="237" t="str">
        <f>IF(OR(G26="-",G36="-"),"-",(IF((G26/(1-G25)+(G26*G38)+(G20*60*G21/G35))&gt;G36,"NO","YES")))</f>
        <v>-</v>
      </c>
      <c r="H39" s="238"/>
      <c r="I39" s="239" t="str">
        <f>IF(OR(I26="-",I36="-"),"-",(IF((I26/(1-G25)+(I26*G38)+(G20*60*G21/I35))&gt;I36,"NO","YES")))</f>
        <v>-</v>
      </c>
      <c r="J39" s="240"/>
      <c r="K39" s="237" t="str">
        <f>IF(OR(K26="-",K36="-"),"-",(IF((K26/(1-K25)+(K26*K38)+(K20*60*K21/K35))&gt;K36,"NO","YES")))</f>
        <v>-</v>
      </c>
      <c r="L39" s="238"/>
      <c r="M39" s="239" t="str">
        <f>IF(OR(M26="-",M36="-"),"-",(IF((M26/(1-K25)+(M26*K38)+(K20*60*K21/M35))&gt;M36,"NO","YES")))</f>
        <v>-</v>
      </c>
      <c r="N39" s="240"/>
      <c r="O39" s="237" t="str">
        <f>IF(OR(O26="-",O36="-"),"-",(IF((O26/(1-O25)+(O26*O38)+(O20*60*O21/O35))&gt;O36,"NO","YES")))</f>
        <v>-</v>
      </c>
      <c r="P39" s="238"/>
      <c r="Q39" s="239" t="str">
        <f>IF(OR(Q26="-",Q36="-"),"-",(IF((Q26/(1-O25)+(Q26*O38)+(O20*60*O21/Q35))&gt;Q36,"NO","YES")))</f>
        <v>-</v>
      </c>
      <c r="R39" s="240"/>
      <c r="S39" s="237" t="str">
        <f>IF(OR(S26="-",S36="-"),"-",(IF((S26/(1-S25)+(S26*S38)+(S20*60*S21/S35))&gt;S36,"NO","YES")))</f>
        <v>-</v>
      </c>
      <c r="T39" s="238"/>
      <c r="U39" s="239" t="str">
        <f>IF(OR(U26="-",U36="-"),"-",(IF((U26/(1-S25)+(U26*S38)+(S20*60*S21/U35))&gt;U36,"NO","YES")))</f>
        <v>-</v>
      </c>
      <c r="V39" s="240"/>
      <c r="W39" s="237" t="str">
        <f>IF(OR(W26="-",W36="-"),"-",(IF((W26/(1-W25)+(W26*W38)+(W20*60*W21/W35))&gt;W36,"NO","YES")))</f>
        <v>-</v>
      </c>
      <c r="X39" s="238"/>
      <c r="Y39" s="239" t="str">
        <f>IF(OR(Y26="-",Y36="-"),"-",(IF((Y26/(1-W25)+(Y26*W38)+(W20*60*W21/Y35))&gt;Y36,"NO","YES")))</f>
        <v>-</v>
      </c>
      <c r="Z39" s="240"/>
      <c r="AA39" s="237" t="str">
        <f>IF(OR(AA26="-",AA36="-"),"-",(IF((AA26/(1-AA25)+(AA26*AA38)+(AA20*60*AA21/AA35))&gt;AA36,"NO","YES")))</f>
        <v>-</v>
      </c>
      <c r="AB39" s="238"/>
      <c r="AC39" s="239" t="str">
        <f>IF(OR(AC26="-",AC36="-"),"-",(IF((AC26/(1-AA25)+(AC26*AA38)+(AA20*60*AA21/AC35))&gt;AC36,"NO","YES")))</f>
        <v>-</v>
      </c>
      <c r="AD39" s="240"/>
      <c r="AE39" s="237" t="str">
        <f>IF(OR(AE26="-",AE36="-"),"-",(IF((AE26/(1-AE25)+(AE26*AE38)+(AE20*60*AE21/AE35))&gt;AE36,"NO","YES")))</f>
        <v>-</v>
      </c>
      <c r="AF39" s="238"/>
      <c r="AG39" s="239" t="str">
        <f>IF(OR(AG26="-",AG36="-"),"-",(IF((AG26/(1-AE25)+(AG26*AE38)+(AE20*60*AE21/AG35))&gt;AG36,"NO","YES")))</f>
        <v>-</v>
      </c>
      <c r="AH39" s="240"/>
      <c r="AI39" s="237" t="str">
        <f>IF(OR(AI26="-",AI36="-"),"-",(IF((AI26/(1-AI25)+(AI26*AI38)+(AI20*60*AI21/AI35))&gt;AI36,"NO","YES")))</f>
        <v>-</v>
      </c>
      <c r="AJ39" s="238"/>
      <c r="AK39" s="239" t="str">
        <f>IF(OR(AK26="-",AK36="-"),"-",(IF((AK26/(1-AI25)+(AK26*AI38)+(AI20*60*AI21/AK35))&gt;AK36,"NO","YES")))</f>
        <v>-</v>
      </c>
      <c r="AL39" s="241"/>
      <c r="AM39" s="191"/>
      <c r="AN39" s="9"/>
      <c r="AO39" s="9"/>
      <c r="AP39" s="12"/>
      <c r="AQ39" s="12"/>
      <c r="AR39" s="12"/>
      <c r="AS39" s="12"/>
      <c r="AT39" s="12"/>
      <c r="AU39" s="12"/>
      <c r="AV39" s="12"/>
      <c r="AW39" s="12"/>
      <c r="AX39" s="12"/>
      <c r="AY39" s="12"/>
      <c r="AZ39" s="12"/>
      <c r="BA39" s="12"/>
      <c r="BB39" s="12"/>
      <c r="BC39" s="12"/>
      <c r="BD39" s="9"/>
    </row>
    <row r="40" spans="1:58" s="15" customFormat="1" ht="33.950000000000003" customHeight="1" thickBot="1" x14ac:dyDescent="0.3">
      <c r="A40" s="177"/>
      <c r="B40" s="152" t="s">
        <v>84</v>
      </c>
      <c r="C40" s="137" t="s">
        <v>85</v>
      </c>
      <c r="D40" s="137"/>
      <c r="E40" s="138"/>
      <c r="F40" s="139"/>
      <c r="G40" s="242" t="str">
        <f>IF(G37&lt;&gt;"-",(G36-(G26/(1-G25)+(G26*G38)+(G20*60*G21/G35)))/G36,"-")</f>
        <v>-</v>
      </c>
      <c r="H40" s="243"/>
      <c r="I40" s="244" t="str">
        <f>IF(I37&lt;&gt;"-",(I36-(I26/(1-G25)+(I26*G38)+(G20*60*G21/I35)))/I36,"-")</f>
        <v>-</v>
      </c>
      <c r="J40" s="243"/>
      <c r="K40" s="242" t="str">
        <f>IF(K37&lt;&gt;"-",(K36-(K26/(1-K25)+(K26*K38)+(K20*60*K21/K35)))/K36,"-")</f>
        <v>-</v>
      </c>
      <c r="L40" s="243"/>
      <c r="M40" s="244" t="str">
        <f>IF(M37&lt;&gt;"-",(M36-(M26/(1-K25)+(M26*K38)+(K20*60*K21/M35)))/M36,"-")</f>
        <v>-</v>
      </c>
      <c r="N40" s="243"/>
      <c r="O40" s="242" t="str">
        <f>IF(O37&lt;&gt;"-",(O36-(O26/(1-O25)+(O26*O38)+(O20*60*O21/O35)))/O36,"-")</f>
        <v>-</v>
      </c>
      <c r="P40" s="243"/>
      <c r="Q40" s="244" t="str">
        <f>IF(Q37&lt;&gt;"-",(Q36-(Q26/(1-O25)+(Q26*O38)+(O20*60*O21/Q35)))/Q36,"-")</f>
        <v>-</v>
      </c>
      <c r="R40" s="243"/>
      <c r="S40" s="242" t="str">
        <f>IF(S37&lt;&gt;"-",(S36-(S26/(1-S25)+(S26*S38)+(S20*60*S21/S35)))/S36,"-")</f>
        <v>-</v>
      </c>
      <c r="T40" s="243"/>
      <c r="U40" s="244" t="str">
        <f>IF(U37&lt;&gt;"-",(U36-(U26/(1-S25)+(U26*S38)+(S20*60*S21/U35)))/U36,"-")</f>
        <v>-</v>
      </c>
      <c r="V40" s="243"/>
      <c r="W40" s="242" t="str">
        <f>IF(W37&lt;&gt;"-",(W36-(W26/(1-W25)+(W26*W38)+(W20*60*W21/W35)))/W36,"-")</f>
        <v>-</v>
      </c>
      <c r="X40" s="243"/>
      <c r="Y40" s="244" t="str">
        <f>IF(Y37&lt;&gt;"-",(Y36-(Y26/(1-W25)+(Y26*W38)+(W20*60*W21/Y35)))/Y36,"-")</f>
        <v>-</v>
      </c>
      <c r="Z40" s="243"/>
      <c r="AA40" s="242" t="str">
        <f>IF(AA37&lt;&gt;"-",(AA36-(AA26/(1-AA25)+(AA26*AA38)+(AA20*60*AA21/AA35)))/AA36,"-")</f>
        <v>-</v>
      </c>
      <c r="AB40" s="243"/>
      <c r="AC40" s="244" t="str">
        <f>IF(AC37&lt;&gt;"-",(AC36-(AC26/(1-AA25)+(AC26*AA38)+(AA20*60*AA21/AC35)))/AC36,"-")</f>
        <v>-</v>
      </c>
      <c r="AD40" s="243"/>
      <c r="AE40" s="242" t="str">
        <f>IF(AE37&lt;&gt;"-",(AE36-(AE26/(1-AE25)+(AE26*AE38)+(AE20*60*AE21/AE35)))/AE36,"-")</f>
        <v>-</v>
      </c>
      <c r="AF40" s="243"/>
      <c r="AG40" s="244" t="str">
        <f>IF(AG37&lt;&gt;"-",(AG36-(AG26/(1-AE25)+(AG26*AE38)+(AE20*60*AE21/AG35)))/AG36,"-")</f>
        <v>-</v>
      </c>
      <c r="AH40" s="243"/>
      <c r="AI40" s="242" t="str">
        <f>IF(AI37&lt;&gt;"-",(AI36-(AI26/(1-AI25)+(AI26*AI38)+(AI20*60*AI21/AI35)))/AI36,"-")</f>
        <v>-</v>
      </c>
      <c r="AJ40" s="243"/>
      <c r="AK40" s="244" t="str">
        <f>IF(AK37&lt;&gt;"-",(AK36-(AK26/(1-AI25)+(AK26*AI38)+(AI20*60*AI21/AK35)))/AK36,"-")</f>
        <v>-</v>
      </c>
      <c r="AL40" s="243"/>
      <c r="AM40" s="191"/>
      <c r="AN40" s="9"/>
      <c r="AO40" s="9"/>
      <c r="AP40" s="12"/>
      <c r="AQ40" s="12"/>
      <c r="AR40" s="12"/>
      <c r="AS40" s="12"/>
      <c r="AT40" s="12"/>
      <c r="AU40" s="12"/>
      <c r="AV40" s="12"/>
      <c r="AW40" s="12"/>
      <c r="AX40" s="12"/>
      <c r="AY40" s="12"/>
      <c r="AZ40" s="12"/>
      <c r="BA40" s="12"/>
      <c r="BB40" s="12"/>
      <c r="BC40" s="12"/>
      <c r="BD40" s="9"/>
    </row>
    <row r="41" spans="1:58" s="250" customFormat="1" ht="50.1" customHeight="1" thickBot="1" x14ac:dyDescent="0.3">
      <c r="A41" s="245"/>
      <c r="B41" s="136"/>
      <c r="C41" s="137" t="s">
        <v>86</v>
      </c>
      <c r="D41" s="138"/>
      <c r="E41" s="138"/>
      <c r="F41" s="139"/>
      <c r="G41" s="246"/>
      <c r="H41" s="247"/>
      <c r="I41" s="247"/>
      <c r="J41" s="248"/>
      <c r="K41" s="246"/>
      <c r="L41" s="247"/>
      <c r="M41" s="247"/>
      <c r="N41" s="248"/>
      <c r="O41" s="246"/>
      <c r="P41" s="247"/>
      <c r="Q41" s="247"/>
      <c r="R41" s="248"/>
      <c r="S41" s="246"/>
      <c r="T41" s="247"/>
      <c r="U41" s="247"/>
      <c r="V41" s="248"/>
      <c r="W41" s="246"/>
      <c r="X41" s="247"/>
      <c r="Y41" s="247"/>
      <c r="Z41" s="248"/>
      <c r="AA41" s="246"/>
      <c r="AB41" s="247"/>
      <c r="AC41" s="247"/>
      <c r="AD41" s="248"/>
      <c r="AE41" s="246"/>
      <c r="AF41" s="247"/>
      <c r="AG41" s="247"/>
      <c r="AH41" s="248"/>
      <c r="AI41" s="246"/>
      <c r="AJ41" s="247"/>
      <c r="AK41" s="247"/>
      <c r="AL41" s="248"/>
      <c r="AM41" s="245"/>
      <c r="AN41" s="249"/>
      <c r="AO41" s="249"/>
      <c r="AP41" s="30"/>
      <c r="AQ41" s="30"/>
      <c r="AR41" s="30"/>
      <c r="AS41" s="30"/>
      <c r="AT41" s="30"/>
      <c r="AU41" s="30"/>
      <c r="AV41" s="30"/>
      <c r="AW41" s="30"/>
      <c r="AX41" s="30"/>
      <c r="AY41" s="30"/>
      <c r="AZ41" s="30"/>
      <c r="BA41" s="30"/>
      <c r="BB41" s="30"/>
      <c r="BC41" s="30"/>
      <c r="BD41" s="249"/>
    </row>
    <row r="42" spans="1:58" s="107" customFormat="1" ht="3.75" customHeight="1" thickBot="1" x14ac:dyDescent="0.4">
      <c r="A42" s="93"/>
      <c r="B42" s="118"/>
      <c r="C42" s="119"/>
      <c r="D42" s="119"/>
      <c r="E42" s="119"/>
      <c r="F42" s="119"/>
      <c r="G42" s="120"/>
      <c r="H42" s="119"/>
      <c r="I42" s="119"/>
      <c r="J42" s="119"/>
      <c r="K42" s="121"/>
      <c r="L42" s="119"/>
      <c r="M42" s="119"/>
      <c r="N42" s="119"/>
      <c r="O42" s="121"/>
      <c r="P42" s="119"/>
      <c r="Q42" s="119"/>
      <c r="R42" s="119"/>
      <c r="S42" s="121"/>
      <c r="T42" s="119"/>
      <c r="U42" s="119"/>
      <c r="V42" s="119"/>
      <c r="W42" s="121"/>
      <c r="X42" s="119"/>
      <c r="Y42" s="119"/>
      <c r="Z42" s="119"/>
      <c r="AA42" s="121"/>
      <c r="AB42" s="119"/>
      <c r="AC42" s="119"/>
      <c r="AD42" s="119"/>
      <c r="AE42" s="121"/>
      <c r="AF42" s="119"/>
      <c r="AG42" s="119"/>
      <c r="AH42" s="119"/>
      <c r="AI42" s="121"/>
      <c r="AJ42" s="119"/>
      <c r="AK42" s="119"/>
      <c r="AL42" s="122"/>
      <c r="AM42" s="93"/>
      <c r="AP42" s="12"/>
      <c r="AQ42" s="12"/>
      <c r="AR42" s="12"/>
      <c r="AS42" s="12"/>
      <c r="AT42" s="12"/>
      <c r="AU42" s="12"/>
      <c r="AV42" s="12"/>
      <c r="AW42" s="12"/>
      <c r="AX42" s="12"/>
      <c r="AY42" s="12"/>
      <c r="AZ42" s="12"/>
      <c r="BA42" s="12"/>
      <c r="BB42" s="12"/>
      <c r="BC42" s="12"/>
      <c r="BD42" s="9"/>
      <c r="BE42" s="15"/>
      <c r="BF42" s="15"/>
    </row>
    <row r="43" spans="1:58" s="15" customFormat="1" ht="4.5" customHeight="1" thickBot="1" x14ac:dyDescent="0.3">
      <c r="A43" s="7"/>
      <c r="B43" s="12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9"/>
      <c r="AO43" s="9"/>
      <c r="AP43" s="12"/>
      <c r="AQ43" s="12"/>
      <c r="AR43" s="12"/>
      <c r="AS43" s="12"/>
      <c r="AT43" s="12"/>
      <c r="AU43" s="12"/>
      <c r="AV43" s="12"/>
      <c r="AW43" s="12"/>
      <c r="AX43" s="12"/>
      <c r="AY43" s="12"/>
      <c r="AZ43" s="12"/>
      <c r="BA43" s="12"/>
      <c r="BB43" s="12"/>
      <c r="BC43" s="12"/>
      <c r="BD43" s="9"/>
    </row>
    <row r="44" spans="1:58" s="15" customFormat="1" ht="24" customHeight="1" thickBot="1" x14ac:dyDescent="0.3">
      <c r="A44" s="7"/>
      <c r="B44" s="16" t="s">
        <v>87</v>
      </c>
      <c r="C44" s="210"/>
      <c r="D44" s="210"/>
      <c r="E44" s="210"/>
      <c r="F44" s="210"/>
      <c r="G44" s="251" t="str">
        <f>IF(G13="","-",G13)</f>
        <v>-</v>
      </c>
      <c r="H44" s="252"/>
      <c r="I44" s="252"/>
      <c r="J44" s="252"/>
      <c r="K44" s="251" t="str">
        <f>IF(K13="","-",K13)</f>
        <v>-</v>
      </c>
      <c r="L44" s="252"/>
      <c r="M44" s="252"/>
      <c r="N44" s="252"/>
      <c r="O44" s="251" t="str">
        <f>IF(O13="","-",O13)</f>
        <v>-</v>
      </c>
      <c r="P44" s="252"/>
      <c r="Q44" s="252"/>
      <c r="R44" s="252"/>
      <c r="S44" s="251" t="str">
        <f>IF(S13="","-",S13)</f>
        <v>-</v>
      </c>
      <c r="T44" s="252"/>
      <c r="U44" s="252"/>
      <c r="V44" s="252"/>
      <c r="W44" s="251" t="str">
        <f>IF(W13="","-",W13)</f>
        <v>-</v>
      </c>
      <c r="X44" s="252"/>
      <c r="Y44" s="252"/>
      <c r="Z44" s="252"/>
      <c r="AA44" s="251" t="str">
        <f>IF(AA13="","-",AA13)</f>
        <v>-</v>
      </c>
      <c r="AB44" s="252"/>
      <c r="AC44" s="252"/>
      <c r="AD44" s="252"/>
      <c r="AE44" s="251" t="str">
        <f>IF(AE13="","-",AE13)</f>
        <v xml:space="preserve"> </v>
      </c>
      <c r="AF44" s="252"/>
      <c r="AG44" s="252"/>
      <c r="AH44" s="252"/>
      <c r="AI44" s="253" t="str">
        <f>IF(AI13="","-",AI13)</f>
        <v xml:space="preserve"> </v>
      </c>
      <c r="AJ44" s="254"/>
      <c r="AK44" s="254"/>
      <c r="AL44" s="255"/>
      <c r="AM44" s="7"/>
      <c r="AN44" s="9"/>
      <c r="AO44" s="9"/>
      <c r="AP44" s="12"/>
      <c r="AQ44" s="12"/>
      <c r="AR44" s="12"/>
      <c r="AS44" s="12"/>
      <c r="AT44" s="12"/>
      <c r="AU44" s="12"/>
      <c r="AV44" s="12"/>
      <c r="AW44" s="12"/>
      <c r="AX44" s="12"/>
      <c r="AY44" s="12"/>
      <c r="AZ44" s="12"/>
      <c r="BA44" s="12"/>
      <c r="BB44" s="12"/>
      <c r="BC44" s="12"/>
      <c r="BD44" s="9"/>
    </row>
    <row r="45" spans="1:58" s="15" customFormat="1" ht="24.95" customHeight="1" thickBot="1" x14ac:dyDescent="0.3">
      <c r="A45" s="7"/>
      <c r="B45" s="136" t="s">
        <v>88</v>
      </c>
      <c r="C45" s="256" t="s">
        <v>89</v>
      </c>
      <c r="D45" s="257"/>
      <c r="E45" s="257"/>
      <c r="F45" s="258"/>
      <c r="G45" s="259"/>
      <c r="H45" s="260"/>
      <c r="I45" s="259"/>
      <c r="J45" s="260"/>
      <c r="K45" s="259"/>
      <c r="L45" s="260"/>
      <c r="M45" s="259"/>
      <c r="N45" s="260"/>
      <c r="O45" s="259"/>
      <c r="P45" s="260"/>
      <c r="Q45" s="259"/>
      <c r="R45" s="260"/>
      <c r="S45" s="259"/>
      <c r="T45" s="260"/>
      <c r="U45" s="259"/>
      <c r="V45" s="260"/>
      <c r="W45" s="259"/>
      <c r="X45" s="260"/>
      <c r="Y45" s="259"/>
      <c r="Z45" s="260"/>
      <c r="AA45" s="259"/>
      <c r="AB45" s="260"/>
      <c r="AC45" s="259"/>
      <c r="AD45" s="260"/>
      <c r="AE45" s="259"/>
      <c r="AF45" s="260"/>
      <c r="AG45" s="259"/>
      <c r="AH45" s="260"/>
      <c r="AI45" s="259"/>
      <c r="AJ45" s="260"/>
      <c r="AK45" s="259"/>
      <c r="AL45" s="261"/>
      <c r="AM45" s="7"/>
      <c r="AN45" s="9"/>
      <c r="AO45" s="9"/>
      <c r="AP45" s="12"/>
      <c r="AQ45" s="12"/>
      <c r="AR45" s="12"/>
      <c r="AS45" s="12"/>
      <c r="AT45" s="12"/>
      <c r="AU45" s="12"/>
      <c r="AV45" s="12"/>
      <c r="AW45" s="12"/>
      <c r="AX45" s="12"/>
      <c r="AY45" s="12"/>
      <c r="AZ45" s="12"/>
      <c r="BA45" s="12"/>
      <c r="BB45" s="12"/>
      <c r="BC45" s="12"/>
      <c r="BD45" s="9"/>
    </row>
    <row r="46" spans="1:58" s="107" customFormat="1" ht="3.75" customHeight="1" thickBot="1" x14ac:dyDescent="0.4">
      <c r="A46" s="93"/>
      <c r="B46" s="118"/>
      <c r="C46" s="119"/>
      <c r="D46" s="119"/>
      <c r="E46" s="119"/>
      <c r="F46" s="119"/>
      <c r="G46" s="120"/>
      <c r="H46" s="119"/>
      <c r="I46" s="119"/>
      <c r="J46" s="119"/>
      <c r="K46" s="121"/>
      <c r="L46" s="119"/>
      <c r="M46" s="119"/>
      <c r="N46" s="119"/>
      <c r="O46" s="121"/>
      <c r="P46" s="119"/>
      <c r="Q46" s="119"/>
      <c r="R46" s="119"/>
      <c r="S46" s="121"/>
      <c r="T46" s="119"/>
      <c r="U46" s="119"/>
      <c r="V46" s="119"/>
      <c r="W46" s="121"/>
      <c r="X46" s="119"/>
      <c r="Y46" s="119"/>
      <c r="Z46" s="119"/>
      <c r="AA46" s="121"/>
      <c r="AB46" s="119"/>
      <c r="AC46" s="119"/>
      <c r="AD46" s="119"/>
      <c r="AE46" s="121"/>
      <c r="AF46" s="119"/>
      <c r="AG46" s="119"/>
      <c r="AH46" s="119"/>
      <c r="AI46" s="121"/>
      <c r="AJ46" s="119"/>
      <c r="AK46" s="119"/>
      <c r="AL46" s="122"/>
      <c r="AM46" s="93"/>
      <c r="AP46" s="12"/>
      <c r="AQ46" s="12"/>
      <c r="AR46" s="12"/>
      <c r="AS46" s="12"/>
      <c r="AT46" s="12"/>
      <c r="AU46" s="12"/>
      <c r="AV46" s="12"/>
      <c r="AW46" s="12"/>
      <c r="AX46" s="12"/>
      <c r="AY46" s="12"/>
      <c r="AZ46" s="12"/>
      <c r="BA46" s="12"/>
      <c r="BB46" s="12"/>
      <c r="BC46" s="12"/>
      <c r="BD46" s="9"/>
      <c r="BE46" s="15"/>
      <c r="BF46" s="15"/>
    </row>
    <row r="47" spans="1:58" s="15" customFormat="1" ht="4.5" customHeight="1" thickBot="1" x14ac:dyDescent="0.3">
      <c r="A47" s="7"/>
      <c r="B47" s="125"/>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9"/>
      <c r="AO47" s="9"/>
      <c r="AP47" s="12"/>
      <c r="AQ47" s="12"/>
      <c r="AR47" s="12"/>
      <c r="AS47" s="12"/>
      <c r="AT47" s="12"/>
      <c r="AU47" s="12"/>
      <c r="AV47" s="12"/>
      <c r="AW47" s="12"/>
      <c r="AX47" s="12"/>
      <c r="AY47" s="12"/>
      <c r="AZ47" s="12"/>
      <c r="BA47" s="12"/>
      <c r="BB47" s="12"/>
      <c r="BC47" s="12"/>
      <c r="BD47" s="9"/>
    </row>
    <row r="48" spans="1:58" s="7" customFormat="1" ht="24.75" customHeight="1" thickBot="1" x14ac:dyDescent="0.3">
      <c r="B48" s="262" t="s">
        <v>90</v>
      </c>
      <c r="C48" s="263"/>
      <c r="D48" s="263"/>
      <c r="E48" s="263"/>
      <c r="F48" s="26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4"/>
      <c r="AN48" s="192"/>
      <c r="AO48" s="192"/>
      <c r="AP48" s="264"/>
      <c r="AQ48" s="264"/>
      <c r="AR48" s="264"/>
      <c r="AS48" s="264"/>
      <c r="AT48" s="264"/>
      <c r="AU48" s="264"/>
      <c r="AV48" s="264"/>
      <c r="AW48" s="264"/>
      <c r="AX48" s="264"/>
      <c r="AY48" s="264"/>
      <c r="AZ48" s="264"/>
      <c r="BA48" s="264"/>
      <c r="BB48" s="264"/>
      <c r="BC48" s="264"/>
      <c r="BD48" s="192"/>
    </row>
    <row r="49" spans="1:58" s="15" customFormat="1" ht="25.5" customHeight="1" thickBot="1" x14ac:dyDescent="0.3">
      <c r="A49" s="7"/>
      <c r="B49" s="16" t="s">
        <v>91</v>
      </c>
      <c r="C49" s="265"/>
      <c r="D49" s="265"/>
      <c r="E49" s="265"/>
      <c r="F49" s="265"/>
      <c r="G49" s="266"/>
      <c r="H49" s="266"/>
      <c r="I49" s="266"/>
      <c r="J49" s="267"/>
      <c r="K49" s="266"/>
      <c r="L49" s="266"/>
      <c r="M49" s="266"/>
      <c r="N49" s="268"/>
      <c r="O49" s="266"/>
      <c r="P49" s="266"/>
      <c r="Q49" s="266"/>
      <c r="R49" s="268"/>
      <c r="S49" s="266"/>
      <c r="T49" s="266"/>
      <c r="U49" s="266"/>
      <c r="V49" s="268"/>
      <c r="W49" s="266"/>
      <c r="X49" s="266"/>
      <c r="Y49" s="266"/>
      <c r="Z49" s="268"/>
      <c r="AA49" s="266"/>
      <c r="AB49" s="266"/>
      <c r="AC49" s="266"/>
      <c r="AD49" s="268"/>
      <c r="AE49" s="266"/>
      <c r="AF49" s="266"/>
      <c r="AG49" s="266"/>
      <c r="AH49" s="268"/>
      <c r="AI49" s="266"/>
      <c r="AJ49" s="266"/>
      <c r="AK49" s="266"/>
      <c r="AL49" s="269"/>
      <c r="AM49" s="7"/>
      <c r="AN49" s="9"/>
      <c r="AO49" s="9"/>
      <c r="AP49" s="12"/>
      <c r="AQ49" s="12"/>
      <c r="AR49" s="12"/>
      <c r="AS49" s="12"/>
      <c r="AT49" s="12"/>
      <c r="AU49" s="12"/>
      <c r="AV49" s="12"/>
      <c r="AW49" s="12"/>
      <c r="AX49" s="12"/>
      <c r="AY49" s="12"/>
      <c r="AZ49" s="12"/>
      <c r="BA49" s="12"/>
      <c r="BB49" s="12"/>
      <c r="BC49" s="12"/>
      <c r="BD49" s="9"/>
    </row>
    <row r="50" spans="1:58" s="15" customFormat="1" ht="25.5" customHeight="1" x14ac:dyDescent="0.25">
      <c r="A50" s="7"/>
      <c r="B50" s="270"/>
      <c r="C50" s="137" t="s">
        <v>92</v>
      </c>
      <c r="D50" s="271"/>
      <c r="E50" s="271"/>
      <c r="F50" s="139"/>
      <c r="G50" s="251" t="str">
        <f>IF(G13="","-",G13)</f>
        <v>-</v>
      </c>
      <c r="H50" s="252"/>
      <c r="I50" s="252"/>
      <c r="J50" s="252"/>
      <c r="K50" s="251" t="str">
        <f>IF(K13="","-",K13)</f>
        <v>-</v>
      </c>
      <c r="L50" s="252"/>
      <c r="M50" s="252"/>
      <c r="N50" s="252"/>
      <c r="O50" s="251" t="str">
        <f>IF(O13="","-",O13)</f>
        <v>-</v>
      </c>
      <c r="P50" s="252"/>
      <c r="Q50" s="252"/>
      <c r="R50" s="252"/>
      <c r="S50" s="251" t="str">
        <f>IF(S13="","-",S13)</f>
        <v>-</v>
      </c>
      <c r="T50" s="252"/>
      <c r="U50" s="252"/>
      <c r="V50" s="252"/>
      <c r="W50" s="251" t="str">
        <f>IF(W13="","-",W13)</f>
        <v>-</v>
      </c>
      <c r="X50" s="252"/>
      <c r="Y50" s="252"/>
      <c r="Z50" s="252"/>
      <c r="AA50" s="251" t="str">
        <f>IF(AA13="","-",AA13)</f>
        <v>-</v>
      </c>
      <c r="AB50" s="252"/>
      <c r="AC50" s="252"/>
      <c r="AD50" s="252"/>
      <c r="AE50" s="251" t="str">
        <f>IF(AE13="","-",AE13)</f>
        <v xml:space="preserve"> </v>
      </c>
      <c r="AF50" s="252"/>
      <c r="AG50" s="252"/>
      <c r="AH50" s="252"/>
      <c r="AI50" s="251" t="str">
        <f>IF(AI13="","-",AI13)</f>
        <v xml:space="preserve"> </v>
      </c>
      <c r="AJ50" s="252"/>
      <c r="AK50" s="252"/>
      <c r="AL50" s="272"/>
      <c r="AM50" s="7"/>
      <c r="AN50" s="9"/>
      <c r="AO50" s="9"/>
      <c r="AP50" s="12"/>
      <c r="AQ50" s="12"/>
      <c r="AR50" s="12"/>
      <c r="AS50" s="12"/>
      <c r="AT50" s="12"/>
      <c r="AU50" s="12"/>
      <c r="AV50" s="12"/>
      <c r="AW50" s="12"/>
      <c r="AX50" s="12"/>
      <c r="AY50" s="12"/>
      <c r="AZ50" s="12"/>
      <c r="BA50" s="12"/>
      <c r="BB50" s="12"/>
      <c r="BC50" s="12"/>
      <c r="BD50" s="9"/>
    </row>
    <row r="51" spans="1:58" s="15" customFormat="1" ht="16.5" customHeight="1" x14ac:dyDescent="0.25">
      <c r="A51" s="7"/>
      <c r="B51" s="273" t="s">
        <v>93</v>
      </c>
      <c r="C51" s="137" t="s">
        <v>8</v>
      </c>
      <c r="D51" s="137"/>
      <c r="E51" s="137"/>
      <c r="F51" s="151"/>
      <c r="G51" s="274"/>
      <c r="H51" s="275"/>
      <c r="I51" s="275"/>
      <c r="J51" s="276"/>
      <c r="K51" s="274"/>
      <c r="L51" s="275"/>
      <c r="M51" s="275"/>
      <c r="N51" s="276"/>
      <c r="O51" s="274"/>
      <c r="P51" s="275"/>
      <c r="Q51" s="275"/>
      <c r="R51" s="276"/>
      <c r="S51" s="274"/>
      <c r="T51" s="275"/>
      <c r="U51" s="275"/>
      <c r="V51" s="276"/>
      <c r="W51" s="274"/>
      <c r="X51" s="275"/>
      <c r="Y51" s="275"/>
      <c r="Z51" s="276"/>
      <c r="AA51" s="274"/>
      <c r="AB51" s="275"/>
      <c r="AC51" s="275"/>
      <c r="AD51" s="277"/>
      <c r="AE51" s="274"/>
      <c r="AF51" s="275"/>
      <c r="AG51" s="275"/>
      <c r="AH51" s="277"/>
      <c r="AI51" s="274"/>
      <c r="AJ51" s="275"/>
      <c r="AK51" s="275"/>
      <c r="AL51" s="277"/>
      <c r="AM51" s="7"/>
      <c r="AN51" s="9"/>
      <c r="AO51" s="9"/>
      <c r="AP51" s="12"/>
      <c r="AQ51" s="12"/>
      <c r="AR51" s="12"/>
      <c r="AS51" s="12"/>
      <c r="AT51" s="12"/>
      <c r="AU51" s="12"/>
      <c r="AV51" s="12"/>
      <c r="AW51" s="12"/>
      <c r="AX51" s="12"/>
      <c r="AY51" s="12"/>
      <c r="AZ51" s="12"/>
      <c r="BA51" s="12"/>
      <c r="BB51" s="12"/>
      <c r="BC51" s="12"/>
      <c r="BD51" s="9"/>
    </row>
    <row r="52" spans="1:58" s="15" customFormat="1" ht="16.5" customHeight="1" x14ac:dyDescent="0.25">
      <c r="A52" s="7"/>
      <c r="B52" s="273" t="s">
        <v>94</v>
      </c>
      <c r="C52" s="137" t="s">
        <v>95</v>
      </c>
      <c r="D52" s="137"/>
      <c r="E52" s="137"/>
      <c r="F52" s="151"/>
      <c r="G52" s="274"/>
      <c r="H52" s="275"/>
      <c r="I52" s="275"/>
      <c r="J52" s="276"/>
      <c r="K52" s="274"/>
      <c r="L52" s="275"/>
      <c r="M52" s="275"/>
      <c r="N52" s="276"/>
      <c r="O52" s="274"/>
      <c r="P52" s="275"/>
      <c r="Q52" s="275"/>
      <c r="R52" s="276"/>
      <c r="S52" s="274"/>
      <c r="T52" s="275"/>
      <c r="U52" s="275"/>
      <c r="V52" s="276"/>
      <c r="W52" s="274"/>
      <c r="X52" s="275"/>
      <c r="Y52" s="275"/>
      <c r="Z52" s="276"/>
      <c r="AA52" s="274"/>
      <c r="AB52" s="275"/>
      <c r="AC52" s="275"/>
      <c r="AD52" s="277"/>
      <c r="AE52" s="274"/>
      <c r="AF52" s="275"/>
      <c r="AG52" s="275"/>
      <c r="AH52" s="277"/>
      <c r="AI52" s="274"/>
      <c r="AJ52" s="275"/>
      <c r="AK52" s="275"/>
      <c r="AL52" s="277"/>
      <c r="AM52" s="7"/>
      <c r="AN52" s="9"/>
      <c r="AO52" s="9"/>
      <c r="AP52" s="12"/>
      <c r="AQ52" s="12"/>
      <c r="AR52" s="12"/>
      <c r="AS52" s="12"/>
      <c r="AT52" s="12"/>
      <c r="AU52" s="12"/>
      <c r="AV52" s="12"/>
      <c r="AW52" s="12"/>
      <c r="AX52" s="12"/>
      <c r="AY52" s="12"/>
      <c r="AZ52" s="12"/>
      <c r="BA52" s="12"/>
      <c r="BB52" s="12"/>
      <c r="BC52" s="12"/>
      <c r="BD52" s="9"/>
    </row>
    <row r="53" spans="1:58" s="15" customFormat="1" ht="16.5" customHeight="1" x14ac:dyDescent="0.25">
      <c r="A53" s="7"/>
      <c r="B53" s="273" t="s">
        <v>96</v>
      </c>
      <c r="C53" s="137" t="s">
        <v>97</v>
      </c>
      <c r="D53" s="271"/>
      <c r="E53" s="138"/>
      <c r="F53" s="139"/>
      <c r="G53" s="274"/>
      <c r="H53" s="275"/>
      <c r="I53" s="275"/>
      <c r="J53" s="276"/>
      <c r="K53" s="274"/>
      <c r="L53" s="275"/>
      <c r="M53" s="275"/>
      <c r="N53" s="276"/>
      <c r="O53" s="274"/>
      <c r="P53" s="275"/>
      <c r="Q53" s="275"/>
      <c r="R53" s="276"/>
      <c r="S53" s="274"/>
      <c r="T53" s="275"/>
      <c r="U53" s="275"/>
      <c r="V53" s="276"/>
      <c r="W53" s="274"/>
      <c r="X53" s="275"/>
      <c r="Y53" s="275"/>
      <c r="Z53" s="277"/>
      <c r="AA53" s="274"/>
      <c r="AB53" s="275"/>
      <c r="AC53" s="275"/>
      <c r="AD53" s="277"/>
      <c r="AE53" s="274"/>
      <c r="AF53" s="275"/>
      <c r="AG53" s="275"/>
      <c r="AH53" s="277"/>
      <c r="AI53" s="274"/>
      <c r="AJ53" s="275"/>
      <c r="AK53" s="275"/>
      <c r="AL53" s="277"/>
      <c r="AM53" s="7"/>
      <c r="AN53" s="9"/>
      <c r="AO53" s="9"/>
      <c r="AP53" s="12"/>
      <c r="AQ53" s="12"/>
      <c r="AR53" s="12"/>
      <c r="AS53" s="12"/>
      <c r="AT53" s="12"/>
      <c r="AU53" s="12"/>
      <c r="AV53" s="12"/>
      <c r="AW53" s="12"/>
      <c r="AX53" s="12"/>
      <c r="AY53" s="12"/>
      <c r="AZ53" s="12"/>
      <c r="BA53" s="12"/>
      <c r="BB53" s="12"/>
      <c r="BC53" s="12"/>
      <c r="BD53" s="9"/>
    </row>
    <row r="54" spans="1:58" s="15" customFormat="1" ht="32.25" customHeight="1" thickBot="1" x14ac:dyDescent="0.3">
      <c r="A54" s="7"/>
      <c r="B54" s="152" t="s">
        <v>98</v>
      </c>
      <c r="C54" s="137" t="s">
        <v>207</v>
      </c>
      <c r="D54" s="271"/>
      <c r="E54" s="138"/>
      <c r="F54" s="139"/>
      <c r="G54" s="278"/>
      <c r="H54" s="279"/>
      <c r="I54" s="279"/>
      <c r="J54" s="280"/>
      <c r="K54" s="278"/>
      <c r="L54" s="279"/>
      <c r="M54" s="279"/>
      <c r="N54" s="280"/>
      <c r="O54" s="278"/>
      <c r="P54" s="279"/>
      <c r="Q54" s="279"/>
      <c r="R54" s="280"/>
      <c r="S54" s="278"/>
      <c r="T54" s="279"/>
      <c r="U54" s="279"/>
      <c r="V54" s="280"/>
      <c r="W54" s="278"/>
      <c r="X54" s="279"/>
      <c r="Y54" s="279"/>
      <c r="Z54" s="280"/>
      <c r="AA54" s="278"/>
      <c r="AB54" s="279"/>
      <c r="AC54" s="279"/>
      <c r="AD54" s="281"/>
      <c r="AE54" s="278"/>
      <c r="AF54" s="279"/>
      <c r="AG54" s="279"/>
      <c r="AH54" s="281"/>
      <c r="AI54" s="278"/>
      <c r="AJ54" s="279"/>
      <c r="AK54" s="279"/>
      <c r="AL54" s="281"/>
      <c r="AM54" s="7"/>
      <c r="AN54" s="9"/>
      <c r="AO54" s="9"/>
      <c r="AP54" s="12"/>
      <c r="AQ54" s="12"/>
      <c r="AR54" s="12"/>
      <c r="AS54" s="12"/>
      <c r="AT54" s="12"/>
      <c r="AU54" s="12"/>
      <c r="AV54" s="12"/>
      <c r="AW54" s="12"/>
      <c r="AX54" s="12"/>
      <c r="AY54" s="12"/>
      <c r="AZ54" s="12"/>
      <c r="BA54" s="12"/>
      <c r="BB54" s="12"/>
      <c r="BC54" s="12"/>
      <c r="BD54" s="9"/>
    </row>
    <row r="55" spans="1:58" s="293" customFormat="1" ht="18.75" customHeight="1" thickBot="1" x14ac:dyDescent="0.25">
      <c r="A55" s="282"/>
      <c r="B55" s="283" t="s">
        <v>99</v>
      </c>
      <c r="C55" s="284" t="s">
        <v>100</v>
      </c>
      <c r="D55" s="284"/>
      <c r="E55" s="285"/>
      <c r="F55" s="286"/>
      <c r="G55" s="287"/>
      <c r="H55" s="288"/>
      <c r="I55" s="288"/>
      <c r="J55" s="289"/>
      <c r="K55" s="290"/>
      <c r="L55" s="291"/>
      <c r="M55" s="291"/>
      <c r="N55" s="292"/>
      <c r="O55" s="287"/>
      <c r="P55" s="288"/>
      <c r="Q55" s="288"/>
      <c r="R55" s="289"/>
      <c r="S55" s="287"/>
      <c r="T55" s="288"/>
      <c r="U55" s="288"/>
      <c r="V55" s="289"/>
      <c r="W55" s="287"/>
      <c r="X55" s="288"/>
      <c r="Y55" s="288"/>
      <c r="Z55" s="289"/>
      <c r="AA55" s="287"/>
      <c r="AB55" s="288"/>
      <c r="AC55" s="288"/>
      <c r="AD55" s="289"/>
      <c r="AE55" s="287"/>
      <c r="AF55" s="288"/>
      <c r="AG55" s="288"/>
      <c r="AH55" s="289"/>
      <c r="AI55" s="287"/>
      <c r="AJ55" s="288"/>
      <c r="AK55" s="288"/>
      <c r="AL55" s="289"/>
      <c r="AM55" s="282"/>
      <c r="AP55" s="294"/>
      <c r="AQ55" s="294"/>
      <c r="AR55" s="294"/>
      <c r="AS55" s="294"/>
      <c r="AT55" s="294"/>
      <c r="AU55" s="294"/>
      <c r="AV55" s="294"/>
      <c r="AW55" s="294"/>
      <c r="AX55" s="294"/>
      <c r="AY55" s="294"/>
      <c r="AZ55" s="294"/>
      <c r="BA55" s="294"/>
      <c r="BB55" s="294"/>
      <c r="BC55" s="294"/>
    </row>
    <row r="56" spans="1:58" s="15" customFormat="1" ht="19.5" hidden="1" customHeight="1" x14ac:dyDescent="0.25">
      <c r="A56" s="7"/>
      <c r="B56" s="295" t="s">
        <v>101</v>
      </c>
      <c r="C56" s="271" t="s">
        <v>102</v>
      </c>
      <c r="D56" s="296"/>
      <c r="E56" s="296"/>
      <c r="F56" s="194"/>
      <c r="G56" s="297">
        <f>'[1]Historical Mfg Performance'!G31</f>
        <v>3.6007780852790605E-2</v>
      </c>
      <c r="H56" s="298"/>
      <c r="I56" s="298"/>
      <c r="J56" s="299"/>
      <c r="K56" s="184">
        <f>'[1]Historical Mfg Performance'!M31</f>
        <v>4.2655893951082262E-2</v>
      </c>
      <c r="L56" s="185"/>
      <c r="M56" s="185"/>
      <c r="N56" s="186"/>
      <c r="O56" s="184">
        <f>'[1]Historical Mfg Performance'!S31</f>
        <v>3.2269876246187677E-2</v>
      </c>
      <c r="P56" s="185"/>
      <c r="Q56" s="185"/>
      <c r="R56" s="186"/>
      <c r="S56" s="184">
        <f>'[1]Historical Mfg Performance'!Y31</f>
        <v>2.7295426459611485E-2</v>
      </c>
      <c r="T56" s="185"/>
      <c r="U56" s="185"/>
      <c r="V56" s="186"/>
      <c r="W56" s="184">
        <f>'[1]Historical Mfg Performance'!AE31</f>
        <v>2.3699927367153532E-2</v>
      </c>
      <c r="X56" s="185"/>
      <c r="Y56" s="185"/>
      <c r="Z56" s="186"/>
      <c r="AA56" s="184" t="str">
        <f>'[1]Historical Mfg Performance'!AK31</f>
        <v>-</v>
      </c>
      <c r="AB56" s="185"/>
      <c r="AC56" s="185"/>
      <c r="AD56" s="186"/>
      <c r="AE56" s="184" t="str">
        <f>'[1]Historical Mfg Performance'!AQ31</f>
        <v>-</v>
      </c>
      <c r="AF56" s="185"/>
      <c r="AG56" s="185"/>
      <c r="AH56" s="186"/>
      <c r="AI56" s="184" t="str">
        <f>'[1]Historical Mfg Performance'!AW31</f>
        <v>-</v>
      </c>
      <c r="AJ56" s="185"/>
      <c r="AK56" s="185"/>
      <c r="AL56" s="186"/>
      <c r="AM56" s="7"/>
      <c r="AN56" s="9"/>
      <c r="AO56" s="9"/>
      <c r="AP56" s="12"/>
      <c r="AQ56" s="12"/>
      <c r="AR56" s="12"/>
      <c r="AS56" s="12"/>
      <c r="AT56" s="12"/>
      <c r="AU56" s="12"/>
      <c r="AV56" s="12"/>
      <c r="AW56" s="12"/>
      <c r="AX56" s="12"/>
      <c r="AY56" s="12"/>
      <c r="AZ56" s="12"/>
      <c r="BA56" s="12"/>
      <c r="BB56" s="12"/>
      <c r="BC56" s="12"/>
      <c r="BD56" s="9"/>
    </row>
    <row r="57" spans="1:58" s="15" customFormat="1" ht="21.75" hidden="1" customHeight="1" x14ac:dyDescent="0.25">
      <c r="A57" s="7"/>
      <c r="B57" s="152" t="s">
        <v>103</v>
      </c>
      <c r="C57" s="271" t="s">
        <v>104</v>
      </c>
      <c r="D57" s="271"/>
      <c r="E57" s="138"/>
      <c r="F57" s="139"/>
      <c r="G57" s="300" t="str">
        <f>IF(AND(G55="-",G56="-"),"-",IF(G56="-",G55,TEXT(ROUND(G55-G56,3),"0.0%")&amp;" / "&amp;TEXT(ROUND(G55+G56,3),"0.0%")))</f>
        <v>-04% / 04%</v>
      </c>
      <c r="H57" s="301"/>
      <c r="I57" s="301"/>
      <c r="J57" s="301"/>
      <c r="K57" s="300" t="str">
        <f>IF(AND(K55="-",K56="-"),"-",IF(K56="-",K55,TEXT(ROUND(K55-K56,3),"0.0%")&amp;" / "&amp;TEXT(ROUND(K55+K56,3),"0.0%")))</f>
        <v>-04% / 04%</v>
      </c>
      <c r="L57" s="301"/>
      <c r="M57" s="301"/>
      <c r="N57" s="301"/>
      <c r="O57" s="300" t="str">
        <f>IF(AND(O55="-",O56="-"),"-",IF(O56="-",O55,TEXT(ROUND(O55-O56,3),"0.0%")&amp;" / "&amp;TEXT(ROUND(O55+O56,3),"0.0%")))</f>
        <v>-03% / 03%</v>
      </c>
      <c r="P57" s="301"/>
      <c r="Q57" s="301"/>
      <c r="R57" s="301"/>
      <c r="S57" s="300" t="str">
        <f>IF(AND(S55="-",S56="-"),"-",IF(S56="-",S55,TEXT(ROUND(S55-S56,3),"0.0%")&amp;" / "&amp;TEXT(ROUND(S55+S56,3),"0.0%")))</f>
        <v>-03% / 03%</v>
      </c>
      <c r="T57" s="301"/>
      <c r="U57" s="301"/>
      <c r="V57" s="301"/>
      <c r="W57" s="300" t="str">
        <f>IF(AND(W55="-",W56="-"),"-",IF(W56="-",W55,TEXT(ROUND(W55-W56,3),"0.0%")&amp;" / "&amp;TEXT(ROUND(W55+W56,3),"0.0%")))</f>
        <v>-02% / 02%</v>
      </c>
      <c r="X57" s="301"/>
      <c r="Y57" s="301"/>
      <c r="Z57" s="301"/>
      <c r="AA57" s="300">
        <f>IF(AND(AA55="-",AA56="-"),"-",IF(AA56="-",AA55,TEXT(ROUND(AA55-AA56,3),"0.0%")&amp;" / "&amp;TEXT(ROUND(AA55+AA56,3),"0.0%")))</f>
        <v>0</v>
      </c>
      <c r="AB57" s="301"/>
      <c r="AC57" s="301"/>
      <c r="AD57" s="301"/>
      <c r="AE57" s="300">
        <f>IF(AND(AE55="-",AE56="-"),"-",IF(AE56="-",AE55,TEXT(ROUND(AE55-AE56,3),"0.0%")&amp;" / "&amp;TEXT(ROUND(AE55+AE56,3),"0.0%")))</f>
        <v>0</v>
      </c>
      <c r="AF57" s="301"/>
      <c r="AG57" s="301"/>
      <c r="AH57" s="301"/>
      <c r="AI57" s="300">
        <f>IF(AND(AI55="-",AI56="-"),"-",IF(AI56="-",AI55,TEXT(ROUND(AI55-AI56,3),"0.0%")&amp;" / "&amp;TEXT(ROUND(AI55+AI56,3),"0.0%")))</f>
        <v>0</v>
      </c>
      <c r="AJ57" s="301"/>
      <c r="AK57" s="301"/>
      <c r="AL57" s="302"/>
      <c r="AM57" s="7"/>
      <c r="AN57" s="9"/>
      <c r="AO57" s="9"/>
      <c r="AP57" s="12"/>
      <c r="AQ57" s="12"/>
      <c r="AR57" s="12"/>
      <c r="AS57" s="12"/>
      <c r="AT57" s="12"/>
      <c r="AU57" s="12"/>
      <c r="AV57" s="12"/>
      <c r="AW57" s="12"/>
      <c r="AX57" s="12"/>
      <c r="AY57" s="12"/>
      <c r="AZ57" s="12"/>
      <c r="BA57" s="12"/>
      <c r="BB57" s="12"/>
      <c r="BC57" s="12"/>
      <c r="BD57" s="9"/>
    </row>
    <row r="58" spans="1:58" s="250" customFormat="1" ht="50.1" customHeight="1" thickBot="1" x14ac:dyDescent="0.3">
      <c r="A58" s="245"/>
      <c r="B58" s="295"/>
      <c r="C58" s="233" t="s">
        <v>105</v>
      </c>
      <c r="D58" s="233"/>
      <c r="E58" s="235"/>
      <c r="F58" s="236"/>
      <c r="G58" s="303"/>
      <c r="H58" s="304"/>
      <c r="I58" s="304"/>
      <c r="J58" s="305"/>
      <c r="K58" s="306"/>
      <c r="L58" s="307"/>
      <c r="M58" s="307"/>
      <c r="N58" s="308"/>
      <c r="O58" s="306"/>
      <c r="P58" s="307"/>
      <c r="Q58" s="307"/>
      <c r="R58" s="308"/>
      <c r="S58" s="306"/>
      <c r="T58" s="307"/>
      <c r="U58" s="307"/>
      <c r="V58" s="308"/>
      <c r="W58" s="306"/>
      <c r="X58" s="307"/>
      <c r="Y58" s="307"/>
      <c r="Z58" s="308"/>
      <c r="AA58" s="306"/>
      <c r="AB58" s="307"/>
      <c r="AC58" s="307"/>
      <c r="AD58" s="308"/>
      <c r="AE58" s="306"/>
      <c r="AF58" s="307"/>
      <c r="AG58" s="307"/>
      <c r="AH58" s="308"/>
      <c r="AI58" s="306"/>
      <c r="AJ58" s="307"/>
      <c r="AK58" s="307"/>
      <c r="AL58" s="308"/>
      <c r="AM58" s="245"/>
      <c r="AN58" s="249"/>
      <c r="AO58" s="249"/>
      <c r="AP58" s="30"/>
      <c r="AQ58" s="30"/>
      <c r="AR58" s="30"/>
      <c r="AS58" s="30"/>
      <c r="AT58" s="30"/>
      <c r="AU58" s="30"/>
      <c r="AV58" s="30"/>
      <c r="AW58" s="30"/>
      <c r="AX58" s="30"/>
      <c r="AY58" s="30"/>
      <c r="AZ58" s="30"/>
      <c r="BA58" s="30"/>
      <c r="BB58" s="30"/>
      <c r="BC58" s="30"/>
      <c r="BD58" s="249"/>
    </row>
    <row r="59" spans="1:58" s="107" customFormat="1" ht="3.75" customHeight="1" thickBot="1" x14ac:dyDescent="0.4">
      <c r="A59" s="93"/>
      <c r="B59" s="118"/>
      <c r="C59" s="119"/>
      <c r="D59" s="119"/>
      <c r="E59" s="119"/>
      <c r="F59" s="119"/>
      <c r="G59" s="120"/>
      <c r="H59" s="119"/>
      <c r="I59" s="119"/>
      <c r="J59" s="119"/>
      <c r="K59" s="121"/>
      <c r="L59" s="119"/>
      <c r="M59" s="119"/>
      <c r="N59" s="119"/>
      <c r="O59" s="121"/>
      <c r="P59" s="119"/>
      <c r="Q59" s="119"/>
      <c r="R59" s="119"/>
      <c r="S59" s="121"/>
      <c r="T59" s="119"/>
      <c r="U59" s="119"/>
      <c r="V59" s="119"/>
      <c r="W59" s="121"/>
      <c r="X59" s="119"/>
      <c r="Y59" s="119"/>
      <c r="Z59" s="119"/>
      <c r="AA59" s="121"/>
      <c r="AB59" s="119"/>
      <c r="AC59" s="119"/>
      <c r="AD59" s="119"/>
      <c r="AE59" s="121"/>
      <c r="AF59" s="119"/>
      <c r="AG59" s="119"/>
      <c r="AH59" s="119"/>
      <c r="AI59" s="121"/>
      <c r="AJ59" s="119"/>
      <c r="AK59" s="119"/>
      <c r="AL59" s="122"/>
      <c r="AM59" s="93"/>
      <c r="AP59" s="12"/>
      <c r="AQ59" s="12"/>
      <c r="AR59" s="12"/>
      <c r="AS59" s="12"/>
      <c r="AT59" s="12"/>
      <c r="AU59" s="12"/>
      <c r="AV59" s="12"/>
      <c r="AW59" s="12"/>
      <c r="AX59" s="12"/>
      <c r="AY59" s="12"/>
      <c r="AZ59" s="12"/>
      <c r="BA59" s="12"/>
      <c r="BB59" s="12"/>
      <c r="BC59" s="12"/>
      <c r="BD59" s="9"/>
      <c r="BE59" s="15"/>
      <c r="BF59" s="15"/>
    </row>
    <row r="60" spans="1:58" s="15" customFormat="1" ht="4.5" customHeight="1" thickBot="1" x14ac:dyDescent="0.3">
      <c r="A60" s="7"/>
      <c r="B60" s="12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9"/>
      <c r="AO60" s="9"/>
      <c r="AP60" s="12"/>
      <c r="AQ60" s="12"/>
      <c r="AR60" s="12"/>
      <c r="AS60" s="12"/>
      <c r="AT60" s="12"/>
      <c r="AU60" s="12"/>
      <c r="AV60" s="12"/>
      <c r="AW60" s="12"/>
      <c r="AX60" s="12"/>
      <c r="AY60" s="12"/>
      <c r="AZ60" s="12"/>
      <c r="BA60" s="12"/>
      <c r="BB60" s="12"/>
      <c r="BC60" s="12"/>
      <c r="BD60" s="9"/>
    </row>
    <row r="61" spans="1:58" s="250" customFormat="1" ht="24.75" customHeight="1" thickBot="1" x14ac:dyDescent="0.3">
      <c r="A61" s="245"/>
      <c r="B61" s="309" t="s">
        <v>213</v>
      </c>
      <c r="C61" s="310"/>
      <c r="D61" s="310"/>
      <c r="E61" s="310"/>
      <c r="F61" s="311"/>
      <c r="G61" s="312" t="str">
        <f>IF(AND(G$36&lt;&gt;"-",G$55&lt;&gt;"-"),IF(G55&lt;=1,ROUNDDOWN(G$36*G$55,0),"OEE &gt; 100%"),"-")</f>
        <v>-</v>
      </c>
      <c r="H61" s="313"/>
      <c r="I61" s="314" t="str">
        <f>IF(AND(I$36&lt;&gt;"-",G$55&lt;&gt;"-"),IF(G55&lt;=1,ROUNDDOWN(I$36*G$55,0),"OEE &gt; 100%"),"-")</f>
        <v>-</v>
      </c>
      <c r="J61" s="315"/>
      <c r="K61" s="312" t="str">
        <f>IF(AND(K$36&lt;&gt;"-",K$55&lt;&gt;"-"),IF(K55&lt;=1,ROUNDDOWN(K$36*K$55,0),"OEE &gt; 100%"),"-")</f>
        <v>-</v>
      </c>
      <c r="L61" s="313"/>
      <c r="M61" s="314" t="str">
        <f>IF(AND(M$36&lt;&gt;"-",K$55&lt;&gt;"-"),IF(K55&lt;=1,ROUNDDOWN(M$36*K$55,0),"OEE &gt; 100%"),"-")</f>
        <v>-</v>
      </c>
      <c r="N61" s="315"/>
      <c r="O61" s="312" t="str">
        <f>IF(AND(O$36&lt;&gt;"-",O$55&lt;&gt;"-"),IF(O55&lt;=1,ROUNDDOWN(O$36*O$55,0),"OEE &gt; 100%"),"-")</f>
        <v>-</v>
      </c>
      <c r="P61" s="313"/>
      <c r="Q61" s="314" t="str">
        <f>IF(AND(Q$36&lt;&gt;"-",O$55&lt;&gt;"-"),IF(O55&lt;=1,ROUNDDOWN(Q$36*O$55,0),"OEE &gt; 100%"),"-")</f>
        <v>-</v>
      </c>
      <c r="R61" s="315"/>
      <c r="S61" s="312" t="str">
        <f>IF(AND(S$36&lt;&gt;"-",S$55&lt;&gt;"-"),IF(S55&lt;=1,ROUNDDOWN(S$36*S$55,0),"OEE &gt; 100%"),"-")</f>
        <v>-</v>
      </c>
      <c r="T61" s="313"/>
      <c r="U61" s="314" t="str">
        <f>IF(AND(U$36&lt;&gt;"-",S$55&lt;&gt;"-"),IF(S55&lt;=1,ROUNDDOWN(U$36*S$55,0),"OEE &gt; 100%"),"-")</f>
        <v>-</v>
      </c>
      <c r="V61" s="315"/>
      <c r="W61" s="312" t="str">
        <f>IF(AND(W$36&lt;&gt;"-",W$55&lt;&gt;"-"),IF(W55&lt;=1,ROUNDDOWN(W$36*W$55,0),"OEE &gt; 100%"),"-")</f>
        <v>-</v>
      </c>
      <c r="X61" s="313"/>
      <c r="Y61" s="314" t="str">
        <f>IF(AND(Y$36&lt;&gt;"-",W$55&lt;&gt;"-"),IF(W55&lt;=1,ROUNDDOWN(Y$36*W$55,0),"OEE &gt; 100%"),"-")</f>
        <v>-</v>
      </c>
      <c r="Z61" s="315"/>
      <c r="AA61" s="312" t="str">
        <f>IF(AND(AA$36&lt;&gt;"-",AA$55&lt;&gt;"-"),IF(AA55&lt;=1,ROUNDDOWN(AA$36*AA$55,0),"OEE &gt; 100%"),"-")</f>
        <v>-</v>
      </c>
      <c r="AB61" s="313"/>
      <c r="AC61" s="314" t="str">
        <f>IF(AND(AC$36&lt;&gt;"-",AA$55&lt;&gt;"-"),IF(AA55&lt;=1,ROUNDDOWN(AC$36*AA$55,0),"OEE &gt; 100%"),"-")</f>
        <v>-</v>
      </c>
      <c r="AD61" s="315"/>
      <c r="AE61" s="312" t="str">
        <f>IF(AND(AE$36&lt;&gt;"-",AE$55&lt;&gt;"-"),IF(AE55&lt;=1,ROUNDDOWN(AE$36*AE$55,0),"OEE &gt; 100%"),"-")</f>
        <v>-</v>
      </c>
      <c r="AF61" s="313"/>
      <c r="AG61" s="314" t="str">
        <f>IF(AND(AG$36&lt;&gt;"-",AE$55&lt;&gt;"-"),IF(AE55&lt;=1,ROUNDDOWN(AG$36*AE$55,0),"OEE &gt; 100%"),"-")</f>
        <v>-</v>
      </c>
      <c r="AH61" s="315"/>
      <c r="AI61" s="312" t="str">
        <f>IF(AND(AI$36&lt;&gt;"-",AI$55&lt;&gt;"-"),IF(AI55&lt;=1,ROUNDDOWN(AI$36*AI$55,0),"OEE &gt; 100%"),"-")</f>
        <v>-</v>
      </c>
      <c r="AJ61" s="313"/>
      <c r="AK61" s="314" t="str">
        <f>IF(AND(AK$36&lt;&gt;"-",AI$55&lt;&gt;"-"),IF(AI55&lt;=1,ROUNDDOWN(AK$36*AI$55,0),"OEE &gt; 100%"),"-")</f>
        <v>-</v>
      </c>
      <c r="AL61" s="315"/>
      <c r="AM61" s="245"/>
      <c r="AN61" s="249"/>
      <c r="AO61" s="249"/>
      <c r="AP61" s="30"/>
      <c r="AQ61" s="30"/>
      <c r="AR61" s="30"/>
      <c r="AS61" s="30"/>
      <c r="AT61" s="30"/>
      <c r="AU61" s="30"/>
      <c r="AV61" s="30"/>
      <c r="AW61" s="30"/>
      <c r="AX61" s="30"/>
      <c r="AY61" s="30"/>
      <c r="AZ61" s="30"/>
      <c r="BA61" s="30"/>
      <c r="BB61" s="30"/>
      <c r="BC61" s="30"/>
      <c r="BD61" s="249"/>
    </row>
    <row r="62" spans="1:58" s="107" customFormat="1" ht="3.75" customHeight="1" thickBot="1" x14ac:dyDescent="0.4">
      <c r="A62" s="93"/>
      <c r="B62" s="118"/>
      <c r="C62" s="119"/>
      <c r="D62" s="119"/>
      <c r="E62" s="119"/>
      <c r="F62" s="119"/>
      <c r="G62" s="120"/>
      <c r="H62" s="119"/>
      <c r="I62" s="119"/>
      <c r="J62" s="119"/>
      <c r="K62" s="121"/>
      <c r="L62" s="119"/>
      <c r="M62" s="119"/>
      <c r="N62" s="119"/>
      <c r="O62" s="121"/>
      <c r="P62" s="119"/>
      <c r="Q62" s="119"/>
      <c r="R62" s="119"/>
      <c r="S62" s="121"/>
      <c r="T62" s="119"/>
      <c r="U62" s="119"/>
      <c r="V62" s="119"/>
      <c r="W62" s="121"/>
      <c r="X62" s="119"/>
      <c r="Y62" s="119"/>
      <c r="Z62" s="119"/>
      <c r="AA62" s="121"/>
      <c r="AB62" s="119"/>
      <c r="AC62" s="119"/>
      <c r="AD62" s="119"/>
      <c r="AE62" s="121"/>
      <c r="AF62" s="119"/>
      <c r="AG62" s="119"/>
      <c r="AH62" s="119"/>
      <c r="AI62" s="121"/>
      <c r="AJ62" s="119"/>
      <c r="AK62" s="119"/>
      <c r="AL62" s="122"/>
      <c r="AM62" s="93"/>
      <c r="AP62" s="12"/>
      <c r="AQ62" s="12"/>
      <c r="AR62" s="12"/>
      <c r="AS62" s="12"/>
      <c r="AT62" s="12"/>
      <c r="AU62" s="12"/>
      <c r="AV62" s="12"/>
      <c r="AW62" s="12"/>
      <c r="AX62" s="12"/>
      <c r="AY62" s="12"/>
      <c r="AZ62" s="12"/>
      <c r="BA62" s="12"/>
      <c r="BB62" s="12"/>
      <c r="BC62" s="12"/>
      <c r="BD62" s="9"/>
      <c r="BE62" s="15"/>
      <c r="BF62" s="15"/>
    </row>
    <row r="63" spans="1:58" s="15" customFormat="1" ht="4.5" customHeight="1" thickBot="1" x14ac:dyDescent="0.3">
      <c r="A63" s="7"/>
      <c r="B63" s="12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9"/>
      <c r="AO63" s="9"/>
      <c r="AP63" s="12"/>
      <c r="AQ63" s="12"/>
      <c r="AR63" s="12"/>
      <c r="AS63" s="12"/>
      <c r="AT63" s="12"/>
      <c r="AU63" s="12"/>
      <c r="AV63" s="12"/>
      <c r="AW63" s="12"/>
      <c r="AX63" s="12"/>
      <c r="AY63" s="12"/>
      <c r="AZ63" s="12"/>
      <c r="BA63" s="12"/>
      <c r="BB63" s="12"/>
      <c r="BC63" s="12"/>
      <c r="BD63" s="9"/>
    </row>
    <row r="64" spans="1:58" s="15" customFormat="1" ht="25.5" customHeight="1" thickBot="1" x14ac:dyDescent="0.3">
      <c r="A64" s="7"/>
      <c r="B64" s="262" t="s">
        <v>106</v>
      </c>
      <c r="C64" s="263"/>
      <c r="D64" s="263"/>
      <c r="E64" s="263"/>
      <c r="F64" s="26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4"/>
      <c r="AM64" s="7"/>
      <c r="AN64" s="9"/>
      <c r="AO64" s="9"/>
      <c r="AP64" s="12"/>
      <c r="AQ64" s="12"/>
      <c r="AR64" s="12"/>
      <c r="AS64" s="12"/>
      <c r="AT64" s="12"/>
      <c r="AU64" s="12"/>
      <c r="AV64" s="12"/>
      <c r="AW64" s="12"/>
      <c r="AX64" s="12"/>
      <c r="AY64" s="12"/>
      <c r="AZ64" s="12"/>
      <c r="BA64" s="12"/>
      <c r="BB64" s="12"/>
      <c r="BC64" s="12"/>
      <c r="BD64" s="9"/>
    </row>
    <row r="65" spans="1:56" s="15" customFormat="1" ht="21" customHeight="1" thickBot="1" x14ac:dyDescent="0.3">
      <c r="A65" s="7"/>
      <c r="B65" s="316" t="s">
        <v>92</v>
      </c>
      <c r="C65" s="317"/>
      <c r="D65" s="318"/>
      <c r="E65" s="318"/>
      <c r="F65" s="319"/>
      <c r="G65" s="320" t="str">
        <f>IF(G13="","",G13)</f>
        <v/>
      </c>
      <c r="H65" s="321"/>
      <c r="I65" s="321"/>
      <c r="J65" s="322"/>
      <c r="K65" s="320" t="str">
        <f>IF(K13="","",K13)</f>
        <v/>
      </c>
      <c r="L65" s="321"/>
      <c r="M65" s="321"/>
      <c r="N65" s="322"/>
      <c r="O65" s="320" t="str">
        <f>IF(O13="","",O13)</f>
        <v/>
      </c>
      <c r="P65" s="321"/>
      <c r="Q65" s="321"/>
      <c r="R65" s="322"/>
      <c r="S65" s="320" t="str">
        <f>IF(S13="","",S13)</f>
        <v/>
      </c>
      <c r="T65" s="321"/>
      <c r="U65" s="321"/>
      <c r="V65" s="322"/>
      <c r="W65" s="320" t="str">
        <f>IF(W13="","",W13)</f>
        <v/>
      </c>
      <c r="X65" s="321"/>
      <c r="Y65" s="321"/>
      <c r="Z65" s="322"/>
      <c r="AA65" s="320" t="str">
        <f>IF(AA13="","",AA13)</f>
        <v/>
      </c>
      <c r="AB65" s="321"/>
      <c r="AC65" s="321"/>
      <c r="AD65" s="322"/>
      <c r="AE65" s="320" t="str">
        <f>IF(AE13="","",AE13)</f>
        <v xml:space="preserve"> </v>
      </c>
      <c r="AF65" s="321"/>
      <c r="AG65" s="321"/>
      <c r="AH65" s="322"/>
      <c r="AI65" s="320" t="str">
        <f>IF(AI13="","",AI13)</f>
        <v xml:space="preserve"> </v>
      </c>
      <c r="AJ65" s="321"/>
      <c r="AK65" s="321"/>
      <c r="AL65" s="322"/>
      <c r="AM65" s="7"/>
      <c r="AN65" s="9"/>
      <c r="AO65" s="9"/>
      <c r="AP65" s="12"/>
      <c r="AQ65" s="12"/>
      <c r="AR65" s="12"/>
      <c r="AS65" s="12"/>
      <c r="AT65" s="12"/>
      <c r="AU65" s="12"/>
      <c r="AV65" s="12"/>
      <c r="AW65" s="12"/>
      <c r="AX65" s="12"/>
      <c r="AY65" s="12"/>
      <c r="AZ65" s="12"/>
      <c r="BA65" s="12"/>
      <c r="BB65" s="12"/>
      <c r="BC65" s="12"/>
      <c r="BD65" s="9"/>
    </row>
    <row r="66" spans="1:56" s="15" customFormat="1" ht="22.5" customHeight="1" thickBot="1" x14ac:dyDescent="0.3">
      <c r="A66" s="7"/>
      <c r="B66" s="316"/>
      <c r="C66" s="317"/>
      <c r="D66" s="318"/>
      <c r="E66" s="318"/>
      <c r="F66" s="319"/>
      <c r="G66" s="179" t="s">
        <v>107</v>
      </c>
      <c r="H66" s="323"/>
      <c r="I66" s="181" t="s">
        <v>108</v>
      </c>
      <c r="J66" s="324"/>
      <c r="K66" s="179" t="s">
        <v>107</v>
      </c>
      <c r="L66" s="323"/>
      <c r="M66" s="181" t="s">
        <v>108</v>
      </c>
      <c r="N66" s="324"/>
      <c r="O66" s="179" t="s">
        <v>107</v>
      </c>
      <c r="P66" s="323"/>
      <c r="Q66" s="181" t="s">
        <v>108</v>
      </c>
      <c r="R66" s="324"/>
      <c r="S66" s="179" t="s">
        <v>107</v>
      </c>
      <c r="T66" s="323"/>
      <c r="U66" s="181" t="s">
        <v>108</v>
      </c>
      <c r="V66" s="324"/>
      <c r="W66" s="179" t="s">
        <v>107</v>
      </c>
      <c r="X66" s="323"/>
      <c r="Y66" s="181" t="s">
        <v>108</v>
      </c>
      <c r="Z66" s="324"/>
      <c r="AA66" s="179" t="s">
        <v>107</v>
      </c>
      <c r="AB66" s="323"/>
      <c r="AC66" s="181" t="s">
        <v>108</v>
      </c>
      <c r="AD66" s="324"/>
      <c r="AE66" s="179" t="s">
        <v>107</v>
      </c>
      <c r="AF66" s="323"/>
      <c r="AG66" s="181" t="s">
        <v>108</v>
      </c>
      <c r="AH66" s="324"/>
      <c r="AI66" s="179" t="s">
        <v>107</v>
      </c>
      <c r="AJ66" s="323"/>
      <c r="AK66" s="181" t="s">
        <v>108</v>
      </c>
      <c r="AL66" s="324"/>
      <c r="AM66" s="7"/>
      <c r="AN66" s="9"/>
      <c r="AO66" s="9"/>
      <c r="AP66" s="12"/>
      <c r="AQ66" s="12"/>
      <c r="AR66" s="12"/>
      <c r="AS66" s="12"/>
      <c r="AT66" s="12"/>
      <c r="AU66" s="12"/>
      <c r="AV66" s="12"/>
      <c r="AW66" s="12"/>
      <c r="AX66" s="12"/>
      <c r="AY66" s="12"/>
      <c r="AZ66" s="12"/>
      <c r="BA66" s="12"/>
      <c r="BB66" s="12"/>
      <c r="BC66" s="12"/>
      <c r="BD66" s="9"/>
    </row>
    <row r="67" spans="1:56" s="15" customFormat="1" ht="24" customHeight="1" thickBot="1" x14ac:dyDescent="0.3">
      <c r="A67" s="7"/>
      <c r="B67" s="316" t="s">
        <v>214</v>
      </c>
      <c r="C67" s="317"/>
      <c r="D67" s="318"/>
      <c r="E67" s="318"/>
      <c r="F67" s="319"/>
      <c r="G67" s="325" t="str">
        <f>IF(OR(G$37="-",G$55="-"),"",IF(OR(G$55&gt;1,G$37&gt;1),"OEE &gt; 100%",IF(G$37&gt;G$55,"RISK","OK")))</f>
        <v/>
      </c>
      <c r="H67" s="326" t="str">
        <f>IF($G$37="-","",IF($G$37-#REF!&gt;0,"RISK",IF($I$37-#REF!&gt;0,"RISK","OK")))</f>
        <v/>
      </c>
      <c r="I67" s="327" t="str">
        <f>IF(OR(I$37="-",G$55="-"),"",IF(OR(G$55&gt;1,I$37&gt;1),"OEE &gt; 100%",IF(I$37&gt;G$55,"RISK","OK")))</f>
        <v/>
      </c>
      <c r="J67" s="326" t="str">
        <f>IF($G$37="-","",IF($G$37-#REF!&gt;0,"RISK",IF($I$37-#REF!&gt;0,"RISK","OK")))</f>
        <v/>
      </c>
      <c r="K67" s="325" t="str">
        <f>IF(OR(K$37="-",K$55="-"),"",IF(OR(K$55&gt;1,K$37&gt;1),"OEE &gt; 100%",IF(K$37&gt;K$55,"RISK","OK")))</f>
        <v/>
      </c>
      <c r="L67" s="326" t="str">
        <f>IF($G$37="-","",IF($G$37-#REF!&gt;0,"RISK",IF($I$37-#REF!&gt;0,"RISK","OK")))</f>
        <v/>
      </c>
      <c r="M67" s="327" t="str">
        <f>IF(OR(M$37="-",K$55="-"),"",IF(OR(K$55&gt;1,M$37&gt;1),"OEE &gt; 100%",IF(M$37&gt;K$55,"RISK","OK")))</f>
        <v/>
      </c>
      <c r="N67" s="326" t="str">
        <f>IF($G$37="-","",IF($G$37-#REF!&gt;0,"RISK",IF($I$37-#REF!&gt;0,"RISK","OK")))</f>
        <v/>
      </c>
      <c r="O67" s="325" t="str">
        <f>IF(OR(O$37="-",O$55="-"),"",IF(OR(O$55&gt;1,O$37&gt;1),"OEE &gt; 100%",IF(O$37&gt;O$55,"RISK","OK")))</f>
        <v/>
      </c>
      <c r="P67" s="326" t="str">
        <f>IF($G$37="-","",IF($G$37-#REF!&gt;0,"RISK",IF($I$37-#REF!&gt;0,"RISK","OK")))</f>
        <v/>
      </c>
      <c r="Q67" s="327" t="str">
        <f>IF(OR(Q$37="-",O$55="-"),"",IF(OR(O$55&gt;1,Q$37&gt;1),"OEE &gt; 100%",IF(Q$37&gt;O$55,"RISK","OK")))</f>
        <v/>
      </c>
      <c r="R67" s="326" t="str">
        <f>IF($G$37="-","",IF($G$37-#REF!&gt;0,"RISK",IF($I$37-#REF!&gt;0,"RISK","OK")))</f>
        <v/>
      </c>
      <c r="S67" s="325" t="str">
        <f>IF(OR(S$37="-",S$55="-"),"",IF(OR(S$55&gt;1,S$37&gt;1),"OEE &gt; 100%",IF(S$37&gt;S$55,"RISK","OK")))</f>
        <v/>
      </c>
      <c r="T67" s="326" t="str">
        <f>IF($G$37="-","",IF($G$37-#REF!&gt;0,"RISK",IF($I$37-#REF!&gt;0,"RISK","OK")))</f>
        <v/>
      </c>
      <c r="U67" s="327" t="str">
        <f>IF(OR(U$37="-",S$55="-"),"",IF(OR(S$55&gt;1,U$37&gt;1),"OEE &gt; 100%",IF(U$37&gt;S$55,"RISK","OK")))</f>
        <v/>
      </c>
      <c r="V67" s="326" t="str">
        <f>IF($G$37="-","",IF($G$37-#REF!&gt;0,"RISK",IF($I$37-#REF!&gt;0,"RISK","OK")))</f>
        <v/>
      </c>
      <c r="W67" s="325" t="str">
        <f>IF(OR(W$37="-",W$55="-"),"",IF(OR(W$55&gt;1,W$37&gt;1),"OEE &gt; 100%",IF(W$37&gt;W$55,"RISK","OK")))</f>
        <v/>
      </c>
      <c r="X67" s="326" t="str">
        <f>IF($G$37="-","",IF($G$37-#REF!&gt;0,"RISK",IF($I$37-#REF!&gt;0,"RISK","OK")))</f>
        <v/>
      </c>
      <c r="Y67" s="327" t="str">
        <f>IF(OR(Y$37="-",W$55="-"),"",IF(OR(W$55&gt;1,Y$37&gt;1),"OEE &gt; 100%",IF(Y$37&gt;W$55,"RISK","OK")))</f>
        <v/>
      </c>
      <c r="Z67" s="326" t="str">
        <f>IF($G$37="-","",IF($G$37-#REF!&gt;0,"RISK",IF($I$37-#REF!&gt;0,"RISK","OK")))</f>
        <v/>
      </c>
      <c r="AA67" s="325" t="str">
        <f>IF(OR(AA$37="-",AA$55="-"),"",IF(OR(AA$55&gt;1,AA$37&gt;1),"OEE &gt; 100%",IF(AA$37&gt;AA$55,"RISK","OK")))</f>
        <v/>
      </c>
      <c r="AB67" s="326" t="str">
        <f>IF($G$37="-","",IF($G$37-#REF!&gt;0,"RISK",IF($I$37-#REF!&gt;0,"RISK","OK")))</f>
        <v/>
      </c>
      <c r="AC67" s="327" t="str">
        <f>IF(OR(AC$37="-",AA$55="-"),"",IF(OR(AA$55&gt;1,AC$37&gt;1),"OEE &gt; 100%",IF(AC$37&gt;AA$55,"RISK","OK")))</f>
        <v/>
      </c>
      <c r="AD67" s="326" t="str">
        <f>IF($G$37="-","",IF($G$37-#REF!&gt;0,"RISK",IF($I$37-#REF!&gt;0,"RISK","OK")))</f>
        <v/>
      </c>
      <c r="AE67" s="325" t="str">
        <f>IF(OR(AE$37="-",AE$55="-"),"",IF(OR(AE$55&gt;1,AE$37&gt;1),"OEE &gt; 100%",IF(AE$37&gt;AE$55,"RISK","OK")))</f>
        <v/>
      </c>
      <c r="AF67" s="326" t="str">
        <f>IF($G$37="-","",IF($G$37-#REF!&gt;0,"RISK",IF($I$37-#REF!&gt;0,"RISK","OK")))</f>
        <v/>
      </c>
      <c r="AG67" s="327" t="str">
        <f>IF(OR(AG$37="-",AE$55="-"),"",IF(OR(AE$55&gt;1,AG$37&gt;1),"OEE &gt; 100%",IF(AG$37&gt;AE$55,"RISK","OK")))</f>
        <v/>
      </c>
      <c r="AH67" s="326" t="str">
        <f>IF($G$37="-","",IF($G$37-#REF!&gt;0,"RISK",IF($I$37-#REF!&gt;0,"RISK","OK")))</f>
        <v/>
      </c>
      <c r="AI67" s="325" t="str">
        <f>IF(OR(AI$37="-",AI$55="-"),"",IF(OR(AI$55&gt;1,AI$37&gt;1),"OEE &gt; 100%",IF(AI$37&gt;AI$55,"RISK","OK")))</f>
        <v/>
      </c>
      <c r="AJ67" s="326" t="str">
        <f>IF($G$37="-","",IF($G$37-#REF!&gt;0,"RISK",IF($I$37-#REF!&gt;0,"RISK","OK")))</f>
        <v/>
      </c>
      <c r="AK67" s="328" t="str">
        <f>IF(OR(AK$37="-",AI$55="-"),"",IF(OR(AI$55&gt;1,AK$37&gt;1),"OEE &gt; 100%",IF(AK$37&gt;AI$55,"RISK","OK")))</f>
        <v/>
      </c>
      <c r="AL67" s="329" t="str">
        <f>IF($G$37="-","",IF($G$37-#REF!&gt;0,"RISK",IF($I$37-#REF!&gt;0,"RISK","OK")))</f>
        <v/>
      </c>
      <c r="AM67" s="7"/>
      <c r="AN67" s="9"/>
      <c r="AO67" s="9"/>
      <c r="AP67" s="12"/>
      <c r="AQ67" s="12"/>
      <c r="AR67" s="12"/>
      <c r="AS67" s="12"/>
      <c r="AT67" s="12"/>
      <c r="AU67" s="12"/>
      <c r="AV67" s="12"/>
      <c r="AW67" s="12"/>
      <c r="AX67" s="12"/>
      <c r="AY67" s="12"/>
      <c r="AZ67" s="12"/>
      <c r="BA67" s="12"/>
      <c r="BB67" s="12"/>
      <c r="BC67" s="12"/>
      <c r="BD67" s="9"/>
    </row>
    <row r="68" spans="1:56" s="15" customFormat="1" ht="33" customHeight="1" x14ac:dyDescent="0.25">
      <c r="A68" s="7"/>
      <c r="B68" s="330" t="s">
        <v>109</v>
      </c>
      <c r="C68" s="331"/>
      <c r="D68" s="332" t="s">
        <v>110</v>
      </c>
      <c r="E68" s="333" t="s">
        <v>111</v>
      </c>
      <c r="F68" s="334"/>
      <c r="G68" s="335"/>
      <c r="H68" s="336"/>
      <c r="I68" s="336"/>
      <c r="J68" s="337"/>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8"/>
      <c r="AM68" s="7"/>
      <c r="AN68" s="339"/>
      <c r="AO68" s="340"/>
      <c r="AP68" s="341"/>
      <c r="AQ68" s="342" t="str">
        <f>G50</f>
        <v>-</v>
      </c>
      <c r="AR68" s="342" t="str">
        <f>K50</f>
        <v>-</v>
      </c>
      <c r="AS68" s="342" t="str">
        <f>O50</f>
        <v>-</v>
      </c>
      <c r="AT68" s="342" t="str">
        <f>S50</f>
        <v>-</v>
      </c>
      <c r="AU68" s="342" t="str">
        <f>W50</f>
        <v>-</v>
      </c>
      <c r="AV68" s="342" t="str">
        <f>AA50</f>
        <v>-</v>
      </c>
      <c r="AW68" s="342" t="str">
        <f>AE50</f>
        <v xml:space="preserve"> </v>
      </c>
      <c r="AX68" s="342" t="str">
        <f>AI50</f>
        <v xml:space="preserve"> </v>
      </c>
      <c r="AY68" s="12"/>
      <c r="AZ68" s="12"/>
      <c r="BA68" s="12"/>
      <c r="BB68" s="12"/>
      <c r="BC68" s="12"/>
      <c r="BD68" s="9"/>
    </row>
    <row r="69" spans="1:56" s="15" customFormat="1" ht="33" customHeight="1" x14ac:dyDescent="0.25">
      <c r="A69" s="7"/>
      <c r="B69" s="343" t="s">
        <v>112</v>
      </c>
      <c r="C69" s="344"/>
      <c r="D69" s="345">
        <f>+O7</f>
        <v>0</v>
      </c>
      <c r="E69" s="346">
        <f>+O8</f>
        <v>0</v>
      </c>
      <c r="F69" s="347"/>
      <c r="G69" s="348"/>
      <c r="H69" s="349"/>
      <c r="I69" s="349"/>
      <c r="J69" s="350"/>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49"/>
      <c r="AL69" s="351"/>
      <c r="AM69" s="7"/>
      <c r="AN69" s="339"/>
      <c r="AO69" s="340"/>
      <c r="AP69" s="352" t="s">
        <v>113</v>
      </c>
      <c r="AQ69" s="353">
        <f>G55</f>
        <v>0</v>
      </c>
      <c r="AR69" s="353">
        <f>K55</f>
        <v>0</v>
      </c>
      <c r="AS69" s="353">
        <f>O55</f>
        <v>0</v>
      </c>
      <c r="AT69" s="353">
        <f>S55</f>
        <v>0</v>
      </c>
      <c r="AU69" s="353">
        <f>W55</f>
        <v>0</v>
      </c>
      <c r="AV69" s="353">
        <f>AA55</f>
        <v>0</v>
      </c>
      <c r="AW69" s="353">
        <f>AE55</f>
        <v>0</v>
      </c>
      <c r="AX69" s="353">
        <f>AI55</f>
        <v>0</v>
      </c>
      <c r="AY69" s="353">
        <f>AJ55</f>
        <v>0</v>
      </c>
      <c r="AZ69" s="12"/>
      <c r="BA69" s="12"/>
      <c r="BB69" s="12"/>
      <c r="BC69" s="12"/>
      <c r="BD69" s="9"/>
    </row>
    <row r="70" spans="1:56" s="15" customFormat="1" ht="33" customHeight="1" thickBot="1" x14ac:dyDescent="0.3">
      <c r="A70" s="7"/>
      <c r="B70" s="354" t="s">
        <v>115</v>
      </c>
      <c r="C70" s="355"/>
      <c r="D70" s="356">
        <f>IF(D91&gt;1,"",IF(C105=999999999999,0,C105))</f>
        <v>0</v>
      </c>
      <c r="E70" s="357">
        <f>IF(D91&gt;0,"",IF(E105=999999999999,0,E105))</f>
        <v>0</v>
      </c>
      <c r="F70" s="358"/>
      <c r="G70" s="348"/>
      <c r="H70" s="349"/>
      <c r="I70" s="359"/>
      <c r="J70" s="350"/>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349"/>
      <c r="AH70" s="349"/>
      <c r="AI70" s="349"/>
      <c r="AJ70" s="349"/>
      <c r="AK70" s="349"/>
      <c r="AL70" s="351"/>
      <c r="AM70" s="7"/>
      <c r="AN70" s="339"/>
      <c r="AO70" s="340"/>
      <c r="AP70" s="360" t="s">
        <v>116</v>
      </c>
      <c r="AQ70" s="361" t="str">
        <f>$G$37</f>
        <v>-</v>
      </c>
      <c r="AR70" s="361" t="str">
        <f>$K$37</f>
        <v>-</v>
      </c>
      <c r="AS70" s="361" t="str">
        <f>$O$37</f>
        <v>-</v>
      </c>
      <c r="AT70" s="361" t="str">
        <f>$S$37</f>
        <v>-</v>
      </c>
      <c r="AU70" s="361" t="str">
        <f>$W$37</f>
        <v>-</v>
      </c>
      <c r="AV70" s="361" t="str">
        <f>$AA$37</f>
        <v>-</v>
      </c>
      <c r="AW70" s="361" t="str">
        <f>$AE$37</f>
        <v>-</v>
      </c>
      <c r="AX70" s="361" t="str">
        <f>$AI$37</f>
        <v>-</v>
      </c>
      <c r="AY70" s="12"/>
      <c r="AZ70" s="12"/>
      <c r="BA70" s="12"/>
      <c r="BB70" s="12"/>
      <c r="BC70" s="12"/>
      <c r="BD70" s="9"/>
    </row>
    <row r="71" spans="1:56" s="15" customFormat="1" ht="3.75" customHeight="1" thickBot="1" x14ac:dyDescent="0.3">
      <c r="A71" s="7"/>
      <c r="B71" s="362"/>
      <c r="C71" s="363"/>
      <c r="D71" s="364"/>
      <c r="E71" s="364"/>
      <c r="F71" s="365"/>
      <c r="G71" s="348"/>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c r="AK71" s="349"/>
      <c r="AL71" s="351"/>
      <c r="AM71" s="7"/>
      <c r="AN71" s="339"/>
      <c r="AO71" s="340"/>
      <c r="AP71" s="360" t="s">
        <v>117</v>
      </c>
      <c r="AQ71" s="361" t="str">
        <f>$I$37</f>
        <v>-</v>
      </c>
      <c r="AR71" s="361" t="str">
        <f>$M$37</f>
        <v>-</v>
      </c>
      <c r="AS71" s="361" t="str">
        <f>$Q$37</f>
        <v>-</v>
      </c>
      <c r="AT71" s="361" t="str">
        <f>$U$37</f>
        <v>-</v>
      </c>
      <c r="AU71" s="361" t="str">
        <f>$Y$37</f>
        <v>-</v>
      </c>
      <c r="AV71" s="361" t="str">
        <f>$AC$37</f>
        <v>-</v>
      </c>
      <c r="AW71" s="361" t="str">
        <f>$AG$37</f>
        <v>-</v>
      </c>
      <c r="AX71" s="361" t="str">
        <f>$AK$37</f>
        <v>-</v>
      </c>
      <c r="AY71" s="12"/>
      <c r="AZ71" s="12"/>
      <c r="BA71" s="12"/>
      <c r="BB71" s="12"/>
      <c r="BC71" s="12"/>
      <c r="BD71" s="9"/>
    </row>
    <row r="72" spans="1:56" s="15" customFormat="1" ht="17.25" customHeight="1" x14ac:dyDescent="0.25">
      <c r="A72" s="7"/>
      <c r="B72" s="366" t="s">
        <v>118</v>
      </c>
      <c r="C72" s="367"/>
      <c r="D72" s="368" t="s">
        <v>119</v>
      </c>
      <c r="E72" s="369"/>
      <c r="F72" s="370"/>
      <c r="G72" s="371"/>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51"/>
      <c r="AM72" s="7"/>
      <c r="AN72" s="339"/>
      <c r="AO72" s="340"/>
      <c r="AP72" s="360" t="s">
        <v>120</v>
      </c>
      <c r="AQ72" s="361">
        <v>0.97777777777777775</v>
      </c>
      <c r="AR72" s="361" t="s">
        <v>114</v>
      </c>
      <c r="AS72" s="361" t="s">
        <v>114</v>
      </c>
      <c r="AT72" s="361" t="s">
        <v>114</v>
      </c>
      <c r="AU72" s="361" t="s">
        <v>114</v>
      </c>
      <c r="AV72" s="361" t="s">
        <v>114</v>
      </c>
      <c r="AW72" s="361" t="s">
        <v>114</v>
      </c>
      <c r="AX72" s="361" t="s">
        <v>114</v>
      </c>
      <c r="AY72" s="12"/>
      <c r="AZ72" s="12"/>
      <c r="BA72" s="12"/>
      <c r="BB72" s="12"/>
      <c r="BC72" s="12"/>
      <c r="BD72" s="9"/>
    </row>
    <row r="73" spans="1:56" s="15" customFormat="1" ht="33" customHeight="1" x14ac:dyDescent="0.25">
      <c r="A73" s="7"/>
      <c r="B73" s="372"/>
      <c r="C73" s="373"/>
      <c r="D73" s="373"/>
      <c r="E73" s="373"/>
      <c r="F73" s="374"/>
      <c r="G73" s="371"/>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349"/>
      <c r="AH73" s="349"/>
      <c r="AI73" s="349"/>
      <c r="AJ73" s="349"/>
      <c r="AK73" s="349"/>
      <c r="AL73" s="351"/>
      <c r="AM73" s="7"/>
      <c r="AN73" s="339"/>
      <c r="AO73" s="339"/>
      <c r="AP73" s="360" t="s">
        <v>121</v>
      </c>
      <c r="AQ73" s="361">
        <v>1.1111111111111112</v>
      </c>
      <c r="AR73" s="361" t="s">
        <v>114</v>
      </c>
      <c r="AS73" s="361" t="s">
        <v>114</v>
      </c>
      <c r="AT73" s="361" t="s">
        <v>114</v>
      </c>
      <c r="AU73" s="361" t="s">
        <v>114</v>
      </c>
      <c r="AV73" s="361" t="s">
        <v>114</v>
      </c>
      <c r="AW73" s="361" t="s">
        <v>114</v>
      </c>
      <c r="AX73" s="361" t="s">
        <v>114</v>
      </c>
      <c r="AY73" s="12"/>
      <c r="AZ73" s="12"/>
      <c r="BA73" s="12"/>
      <c r="BB73" s="12"/>
      <c r="BC73" s="12"/>
      <c r="BD73" s="9"/>
    </row>
    <row r="74" spans="1:56" s="15" customFormat="1" ht="33" customHeight="1" x14ac:dyDescent="0.25">
      <c r="A74" s="7"/>
      <c r="B74" s="372"/>
      <c r="C74" s="373"/>
      <c r="D74" s="373"/>
      <c r="E74" s="373"/>
      <c r="F74" s="374"/>
      <c r="G74" s="371"/>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49"/>
      <c r="AK74" s="349"/>
      <c r="AL74" s="351"/>
      <c r="AM74" s="7"/>
      <c r="AN74" s="9"/>
      <c r="AO74" s="9"/>
      <c r="AP74" s="352"/>
      <c r="AQ74" s="341"/>
      <c r="AR74" s="341"/>
      <c r="AS74" s="341"/>
      <c r="AT74" s="341"/>
      <c r="AU74" s="341"/>
      <c r="AV74" s="341"/>
      <c r="AW74" s="341"/>
      <c r="AX74" s="341"/>
      <c r="AY74" s="12"/>
      <c r="AZ74" s="12"/>
      <c r="BA74" s="12"/>
      <c r="BB74" s="12"/>
      <c r="BC74" s="12"/>
      <c r="BD74" s="9"/>
    </row>
    <row r="75" spans="1:56" s="15" customFormat="1" ht="33" customHeight="1" x14ac:dyDescent="0.25">
      <c r="A75" s="7"/>
      <c r="B75" s="372"/>
      <c r="C75" s="373"/>
      <c r="D75" s="373"/>
      <c r="E75" s="373"/>
      <c r="F75" s="374"/>
      <c r="G75" s="371"/>
      <c r="H75" s="349"/>
      <c r="I75" s="349"/>
      <c r="J75" s="349"/>
      <c r="K75" s="349"/>
      <c r="L75" s="349"/>
      <c r="M75" s="349"/>
      <c r="N75" s="349"/>
      <c r="O75" s="349"/>
      <c r="P75" s="349"/>
      <c r="Q75" s="349"/>
      <c r="R75" s="349"/>
      <c r="S75" s="349"/>
      <c r="T75" s="349"/>
      <c r="U75" s="349"/>
      <c r="V75" s="349"/>
      <c r="W75" s="349"/>
      <c r="X75" s="349"/>
      <c r="Y75" s="349"/>
      <c r="Z75" s="349"/>
      <c r="AA75" s="349"/>
      <c r="AB75" s="349"/>
      <c r="AC75" s="349"/>
      <c r="AD75" s="349"/>
      <c r="AE75" s="349"/>
      <c r="AF75" s="349"/>
      <c r="AG75" s="349"/>
      <c r="AH75" s="349"/>
      <c r="AI75" s="349"/>
      <c r="AJ75" s="349"/>
      <c r="AK75" s="349"/>
      <c r="AL75" s="351"/>
      <c r="AM75" s="7"/>
      <c r="AN75" s="9"/>
      <c r="AO75" s="9"/>
      <c r="AP75" s="375"/>
      <c r="AQ75" s="375"/>
      <c r="AR75" s="375"/>
      <c r="AS75" s="375"/>
      <c r="AT75" s="375"/>
      <c r="AU75" s="375"/>
      <c r="AV75" s="375"/>
      <c r="AW75" s="375"/>
      <c r="AX75" s="375"/>
      <c r="AY75" s="12"/>
      <c r="AZ75" s="12"/>
      <c r="BA75" s="12"/>
      <c r="BB75" s="12"/>
      <c r="BC75" s="12"/>
      <c r="BD75" s="9"/>
    </row>
    <row r="76" spans="1:56" s="15" customFormat="1" ht="33" customHeight="1" thickBot="1" x14ac:dyDescent="0.3">
      <c r="A76" s="7"/>
      <c r="B76" s="376"/>
      <c r="C76" s="377"/>
      <c r="D76" s="377"/>
      <c r="E76" s="377"/>
      <c r="F76" s="377"/>
      <c r="G76" s="378"/>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80"/>
      <c r="AM76" s="7"/>
      <c r="AN76" s="9"/>
      <c r="AO76" s="9"/>
      <c r="AP76" s="12"/>
      <c r="AQ76" s="12"/>
      <c r="AR76" s="12"/>
      <c r="AS76" s="12"/>
      <c r="AT76" s="12"/>
      <c r="AU76" s="12"/>
      <c r="AV76" s="12"/>
      <c r="AW76" s="12"/>
      <c r="AX76" s="12"/>
      <c r="AY76" s="12"/>
      <c r="AZ76" s="12"/>
      <c r="BA76" s="12"/>
      <c r="BB76" s="12"/>
      <c r="BC76" s="12"/>
      <c r="BD76" s="9"/>
    </row>
    <row r="77" spans="1:56" s="15" customFormat="1" ht="3.75" customHeight="1" thickBot="1" x14ac:dyDescent="0.3">
      <c r="A77" s="7"/>
      <c r="B77" s="381"/>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7"/>
      <c r="AN77" s="9"/>
      <c r="AO77" s="9"/>
      <c r="AP77" s="12"/>
      <c r="AQ77" s="12"/>
      <c r="AR77" s="12"/>
      <c r="AS77" s="12"/>
      <c r="AT77" s="12"/>
      <c r="AU77" s="12"/>
      <c r="AV77" s="12"/>
      <c r="AW77" s="12"/>
      <c r="AX77" s="12"/>
      <c r="AY77" s="12"/>
      <c r="AZ77" s="12"/>
      <c r="BA77" s="12"/>
      <c r="BB77" s="12"/>
      <c r="BC77" s="12"/>
      <c r="BD77" s="9"/>
    </row>
    <row r="78" spans="1:56" s="15" customFormat="1" ht="21" x14ac:dyDescent="0.35">
      <c r="A78" s="383"/>
      <c r="B78" s="384" t="s">
        <v>122</v>
      </c>
      <c r="C78" s="385"/>
      <c r="D78" s="385"/>
      <c r="E78" s="385"/>
      <c r="F78" s="385"/>
      <c r="G78" s="385"/>
      <c r="H78" s="385"/>
      <c r="I78" s="386"/>
      <c r="J78" s="386"/>
      <c r="K78" s="386"/>
      <c r="L78" s="386"/>
      <c r="M78" s="386"/>
      <c r="N78" s="387"/>
      <c r="O78" s="386"/>
      <c r="P78" s="386"/>
      <c r="Q78" s="386"/>
      <c r="R78" s="386"/>
      <c r="S78" s="388"/>
      <c r="T78" s="336"/>
      <c r="U78" s="389" t="s">
        <v>202</v>
      </c>
      <c r="V78" s="336"/>
      <c r="W78" s="336"/>
      <c r="X78" s="336"/>
      <c r="Y78" s="336"/>
      <c r="Z78" s="336"/>
      <c r="AA78" s="336"/>
      <c r="AB78" s="336"/>
      <c r="AC78" s="336"/>
      <c r="AD78" s="336"/>
      <c r="AE78" s="336"/>
      <c r="AF78" s="336"/>
      <c r="AG78" s="336"/>
      <c r="AH78" s="336"/>
      <c r="AI78" s="336"/>
      <c r="AJ78" s="336"/>
      <c r="AK78" s="336"/>
      <c r="AL78" s="338"/>
      <c r="AM78" s="7"/>
      <c r="AN78" s="9"/>
      <c r="AO78" s="9"/>
      <c r="AP78" s="12"/>
      <c r="AQ78" s="12"/>
      <c r="AR78" s="12"/>
      <c r="AS78" s="12"/>
      <c r="AT78" s="12"/>
      <c r="AU78" s="12"/>
      <c r="AV78" s="12"/>
      <c r="AW78" s="12"/>
      <c r="AX78" s="12"/>
      <c r="AY78" s="12"/>
      <c r="AZ78" s="12"/>
      <c r="BA78" s="12"/>
      <c r="BB78" s="12"/>
      <c r="BC78" s="12"/>
      <c r="BD78" s="9"/>
    </row>
    <row r="79" spans="1:56" s="15" customFormat="1" ht="18.75" customHeight="1" x14ac:dyDescent="0.3">
      <c r="A79" s="383"/>
      <c r="B79" s="390"/>
      <c r="C79" s="391"/>
      <c r="D79" s="391"/>
      <c r="E79" s="391"/>
      <c r="F79" s="392"/>
      <c r="G79" s="393"/>
      <c r="H79" s="393"/>
      <c r="I79" s="393"/>
      <c r="J79" s="393"/>
      <c r="K79" s="393"/>
      <c r="L79" s="393"/>
      <c r="M79" s="393"/>
      <c r="N79" s="394"/>
      <c r="O79" s="395"/>
      <c r="P79" s="396" t="s">
        <v>201</v>
      </c>
      <c r="Q79" s="397"/>
      <c r="R79" s="397"/>
      <c r="S79" s="397"/>
      <c r="T79" s="398"/>
      <c r="U79" s="399"/>
      <c r="V79" s="398"/>
      <c r="W79" s="398"/>
      <c r="X79" s="398"/>
      <c r="Y79" s="398"/>
      <c r="Z79" s="398"/>
      <c r="AA79" s="398"/>
      <c r="AB79" s="398"/>
      <c r="AC79" s="398"/>
      <c r="AD79" s="398"/>
      <c r="AE79" s="398"/>
      <c r="AF79" s="398"/>
      <c r="AG79" s="398"/>
      <c r="AH79" s="398"/>
      <c r="AI79" s="398"/>
      <c r="AJ79" s="398"/>
      <c r="AK79" s="398"/>
      <c r="AL79" s="400"/>
      <c r="AM79" s="7"/>
      <c r="AN79" s="9"/>
      <c r="AO79" s="9"/>
      <c r="AP79" s="12"/>
      <c r="AQ79" s="12"/>
      <c r="AR79" s="12"/>
      <c r="AS79" s="12"/>
      <c r="AT79" s="12"/>
      <c r="AU79" s="12"/>
      <c r="AV79" s="12"/>
      <c r="AW79" s="12"/>
      <c r="AX79" s="12"/>
      <c r="AY79" s="12"/>
      <c r="AZ79" s="12"/>
      <c r="BA79" s="12"/>
      <c r="BB79" s="12"/>
      <c r="BC79" s="12"/>
      <c r="BD79" s="9"/>
    </row>
    <row r="80" spans="1:56" s="15" customFormat="1" ht="16.5" customHeight="1" x14ac:dyDescent="0.25">
      <c r="A80" s="383"/>
      <c r="B80" s="401"/>
      <c r="C80" s="402"/>
      <c r="D80" s="402"/>
      <c r="E80" s="402"/>
      <c r="F80" s="403"/>
      <c r="G80" s="404"/>
      <c r="H80" s="405"/>
      <c r="I80" s="405"/>
      <c r="J80" s="405"/>
      <c r="K80" s="405"/>
      <c r="L80" s="405"/>
      <c r="M80" s="405"/>
      <c r="N80" s="400"/>
      <c r="O80" s="398"/>
      <c r="P80" s="398"/>
      <c r="Q80" s="398"/>
      <c r="R80" s="398"/>
      <c r="S80" s="398"/>
      <c r="T80" s="398"/>
      <c r="U80" s="406"/>
      <c r="V80" s="407"/>
      <c r="W80" s="407"/>
      <c r="X80" s="407"/>
      <c r="Y80" s="407"/>
      <c r="Z80" s="407"/>
      <c r="AA80" s="408"/>
      <c r="AB80" s="409"/>
      <c r="AC80" s="409"/>
      <c r="AD80" s="409"/>
      <c r="AE80" s="409"/>
      <c r="AF80" s="409"/>
      <c r="AG80" s="409"/>
      <c r="AH80" s="392"/>
      <c r="AI80" s="398"/>
      <c r="AJ80" s="398"/>
      <c r="AK80" s="398"/>
      <c r="AL80" s="400"/>
      <c r="AM80" s="7"/>
      <c r="AN80" s="9"/>
      <c r="AO80" s="9"/>
      <c r="AP80" s="12"/>
      <c r="AQ80" s="12"/>
      <c r="AR80" s="12"/>
      <c r="AS80" s="12"/>
      <c r="AT80" s="12"/>
      <c r="AU80" s="12"/>
      <c r="AV80" s="12"/>
      <c r="AW80" s="12"/>
      <c r="AX80" s="12"/>
      <c r="AY80" s="12"/>
      <c r="AZ80" s="12"/>
      <c r="BA80" s="12"/>
      <c r="BB80" s="12"/>
      <c r="BC80" s="12"/>
      <c r="BD80" s="9"/>
    </row>
    <row r="81" spans="1:106" s="15" customFormat="1" ht="12.75" customHeight="1" x14ac:dyDescent="0.25">
      <c r="A81" s="383"/>
      <c r="B81" s="410"/>
      <c r="C81" s="411"/>
      <c r="D81" s="411"/>
      <c r="E81" s="411"/>
      <c r="F81" s="403"/>
      <c r="G81" s="412"/>
      <c r="H81" s="412"/>
      <c r="I81" s="412"/>
      <c r="J81" s="412"/>
      <c r="K81" s="412"/>
      <c r="L81" s="412"/>
      <c r="M81" s="412"/>
      <c r="N81" s="400"/>
      <c r="O81" s="398"/>
      <c r="P81" s="398"/>
      <c r="Q81" s="398"/>
      <c r="R81" s="398"/>
      <c r="S81" s="413"/>
      <c r="T81" s="413"/>
      <c r="U81" s="414"/>
      <c r="V81" s="415"/>
      <c r="W81" s="415"/>
      <c r="X81" s="415"/>
      <c r="Y81" s="415"/>
      <c r="Z81" s="415"/>
      <c r="AA81" s="408"/>
      <c r="AB81" s="416"/>
      <c r="AC81" s="416"/>
      <c r="AD81" s="416"/>
      <c r="AE81" s="416"/>
      <c r="AF81" s="416"/>
      <c r="AG81" s="416"/>
      <c r="AH81" s="392"/>
      <c r="AI81" s="398"/>
      <c r="AJ81" s="398"/>
      <c r="AK81" s="398"/>
      <c r="AL81" s="400"/>
      <c r="AM81" s="7"/>
      <c r="AN81" s="9"/>
      <c r="AO81" s="9"/>
      <c r="AP81" s="12"/>
      <c r="AQ81" s="12"/>
      <c r="AR81" s="12"/>
      <c r="AS81" s="12"/>
      <c r="AT81" s="12"/>
      <c r="AU81" s="12"/>
      <c r="AV81" s="12"/>
      <c r="AW81" s="12"/>
      <c r="AX81" s="12"/>
      <c r="AY81" s="12"/>
      <c r="AZ81" s="12"/>
      <c r="BA81" s="12"/>
      <c r="BB81" s="12"/>
      <c r="BC81" s="12"/>
      <c r="BD81" s="9"/>
    </row>
    <row r="82" spans="1:106" s="15" customFormat="1" ht="18.75" x14ac:dyDescent="0.3">
      <c r="A82" s="383"/>
      <c r="B82" s="417" t="s">
        <v>123</v>
      </c>
      <c r="C82" s="418"/>
      <c r="D82" s="398"/>
      <c r="E82" s="398"/>
      <c r="F82" s="398"/>
      <c r="G82" s="419" t="s">
        <v>12</v>
      </c>
      <c r="H82" s="398"/>
      <c r="I82" s="398"/>
      <c r="J82" s="398"/>
      <c r="K82" s="398"/>
      <c r="L82" s="398"/>
      <c r="M82" s="398"/>
      <c r="N82" s="400"/>
      <c r="O82" s="398"/>
      <c r="P82" s="398"/>
      <c r="Q82" s="398"/>
      <c r="R82" s="398"/>
      <c r="S82" s="413"/>
      <c r="T82" s="398"/>
      <c r="U82" s="420" t="s">
        <v>124</v>
      </c>
      <c r="V82" s="398"/>
      <c r="W82" s="398"/>
      <c r="X82" s="398"/>
      <c r="Y82" s="398"/>
      <c r="Z82" s="398"/>
      <c r="AA82" s="398"/>
      <c r="AB82" s="421" t="s">
        <v>203</v>
      </c>
      <c r="AC82" s="398"/>
      <c r="AD82" s="398"/>
      <c r="AE82" s="398"/>
      <c r="AF82" s="398"/>
      <c r="AG82" s="398"/>
      <c r="AH82" s="398"/>
      <c r="AI82" s="398"/>
      <c r="AJ82" s="398"/>
      <c r="AK82" s="398"/>
      <c r="AL82" s="400"/>
      <c r="AM82" s="7"/>
      <c r="AN82" s="9"/>
      <c r="AO82" s="9"/>
      <c r="AP82" s="12"/>
      <c r="AQ82" s="12"/>
      <c r="AR82" s="12"/>
      <c r="AS82" s="12"/>
      <c r="AT82" s="12"/>
      <c r="AU82" s="12"/>
      <c r="AV82" s="12"/>
      <c r="AW82" s="12"/>
      <c r="AX82" s="12"/>
      <c r="AY82" s="12"/>
      <c r="AZ82" s="12"/>
      <c r="BA82" s="12"/>
      <c r="BB82" s="12"/>
      <c r="BC82" s="12"/>
      <c r="BD82" s="9"/>
    </row>
    <row r="83" spans="1:106" s="15" customFormat="1" ht="15.75" x14ac:dyDescent="0.25">
      <c r="A83" s="383"/>
      <c r="B83" s="422"/>
      <c r="C83" s="391"/>
      <c r="D83" s="391"/>
      <c r="E83" s="391"/>
      <c r="F83" s="423"/>
      <c r="G83" s="424"/>
      <c r="H83" s="425"/>
      <c r="I83" s="425"/>
      <c r="J83" s="426"/>
      <c r="K83" s="427"/>
      <c r="L83" s="428"/>
      <c r="M83" s="428"/>
      <c r="N83" s="400"/>
      <c r="O83" s="398"/>
      <c r="P83" s="398"/>
      <c r="Q83" s="398"/>
      <c r="R83" s="398"/>
      <c r="S83" s="398"/>
      <c r="T83" s="398"/>
      <c r="U83" s="429"/>
      <c r="V83" s="430"/>
      <c r="W83" s="430"/>
      <c r="X83" s="430"/>
      <c r="Y83" s="430"/>
      <c r="Z83" s="430"/>
      <c r="AA83" s="430"/>
      <c r="AB83" s="430"/>
      <c r="AC83" s="430"/>
      <c r="AD83" s="430"/>
      <c r="AE83" s="430"/>
      <c r="AF83" s="431"/>
      <c r="AG83" s="408"/>
      <c r="AH83" s="408"/>
      <c r="AI83" s="432"/>
      <c r="AJ83" s="433"/>
      <c r="AK83" s="433"/>
      <c r="AL83" s="434"/>
      <c r="AM83" s="7"/>
      <c r="AN83" s="9"/>
      <c r="AO83" s="9"/>
      <c r="AP83" s="12"/>
      <c r="AQ83" s="12"/>
      <c r="AR83" s="12"/>
      <c r="AS83" s="12"/>
      <c r="AT83" s="12"/>
      <c r="AU83" s="12"/>
      <c r="AV83" s="12"/>
      <c r="AW83" s="12"/>
      <c r="AX83" s="12"/>
      <c r="AY83" s="12"/>
      <c r="AZ83" s="12"/>
      <c r="BA83" s="12"/>
      <c r="BB83" s="12"/>
      <c r="BC83" s="12"/>
      <c r="BD83" s="9"/>
    </row>
    <row r="84" spans="1:106" s="15" customFormat="1" ht="15.75" x14ac:dyDescent="0.25">
      <c r="A84" s="383"/>
      <c r="B84" s="390"/>
      <c r="C84" s="391"/>
      <c r="D84" s="391"/>
      <c r="E84" s="391"/>
      <c r="F84" s="435"/>
      <c r="G84" s="425"/>
      <c r="H84" s="425"/>
      <c r="I84" s="425"/>
      <c r="J84" s="426"/>
      <c r="K84" s="433"/>
      <c r="L84" s="428"/>
      <c r="M84" s="428"/>
      <c r="N84" s="400"/>
      <c r="O84" s="398"/>
      <c r="P84" s="398"/>
      <c r="Q84" s="398"/>
      <c r="R84" s="398"/>
      <c r="S84" s="398"/>
      <c r="T84" s="398"/>
      <c r="U84" s="436"/>
      <c r="V84" s="437"/>
      <c r="W84" s="437"/>
      <c r="X84" s="437"/>
      <c r="Y84" s="437"/>
      <c r="Z84" s="437"/>
      <c r="AA84" s="430"/>
      <c r="AB84" s="437"/>
      <c r="AC84" s="391"/>
      <c r="AD84" s="391"/>
      <c r="AE84" s="391"/>
      <c r="AF84" s="391"/>
      <c r="AG84" s="391"/>
      <c r="AH84" s="408"/>
      <c r="AI84" s="432"/>
      <c r="AJ84" s="433"/>
      <c r="AK84" s="433"/>
      <c r="AL84" s="434"/>
      <c r="AM84" s="7"/>
      <c r="AN84" s="9"/>
      <c r="AO84" s="9"/>
      <c r="AP84" s="12"/>
      <c r="AQ84" s="12"/>
      <c r="AR84" s="12"/>
      <c r="AS84" s="12"/>
      <c r="AT84" s="12"/>
      <c r="AU84" s="12"/>
      <c r="AV84" s="12"/>
      <c r="AW84" s="12"/>
      <c r="AX84" s="12"/>
      <c r="AY84" s="12"/>
      <c r="AZ84" s="12"/>
      <c r="BA84" s="12"/>
      <c r="BB84" s="12"/>
      <c r="BC84" s="12"/>
      <c r="BD84" s="9"/>
    </row>
    <row r="85" spans="1:106" s="15" customFormat="1" ht="18.75" x14ac:dyDescent="0.3">
      <c r="A85" s="383"/>
      <c r="B85" s="438"/>
      <c r="C85" s="439"/>
      <c r="D85" s="439"/>
      <c r="E85" s="439"/>
      <c r="F85" s="440"/>
      <c r="G85" s="425"/>
      <c r="H85" s="425"/>
      <c r="I85" s="425"/>
      <c r="J85" s="441"/>
      <c r="K85" s="442"/>
      <c r="L85" s="442"/>
      <c r="M85" s="442"/>
      <c r="N85" s="400"/>
      <c r="O85" s="443"/>
      <c r="P85" s="444"/>
      <c r="Q85" s="398"/>
      <c r="R85" s="398"/>
      <c r="S85" s="398"/>
      <c r="T85" s="398"/>
      <c r="U85" s="445"/>
      <c r="V85" s="412"/>
      <c r="W85" s="412"/>
      <c r="X85" s="412"/>
      <c r="Y85" s="412"/>
      <c r="Z85" s="412"/>
      <c r="AA85" s="432"/>
      <c r="AB85" s="439"/>
      <c r="AC85" s="439"/>
      <c r="AD85" s="439"/>
      <c r="AE85" s="439"/>
      <c r="AF85" s="439"/>
      <c r="AG85" s="439"/>
      <c r="AH85" s="408"/>
      <c r="AI85" s="432"/>
      <c r="AJ85" s="433"/>
      <c r="AK85" s="433"/>
      <c r="AL85" s="434"/>
      <c r="AM85" s="7"/>
      <c r="AN85" s="9"/>
      <c r="AO85" s="9"/>
      <c r="AP85" s="12"/>
      <c r="AQ85" s="12"/>
      <c r="AR85" s="12"/>
      <c r="AS85" s="12"/>
      <c r="AT85" s="12"/>
      <c r="AU85" s="12"/>
      <c r="AV85" s="12"/>
      <c r="AW85" s="12"/>
      <c r="AX85" s="12"/>
      <c r="AY85" s="12"/>
      <c r="AZ85" s="12"/>
      <c r="BA85" s="12"/>
      <c r="BB85" s="12"/>
      <c r="BC85" s="12"/>
      <c r="BD85" s="9"/>
    </row>
    <row r="86" spans="1:106" s="15" customFormat="1" ht="19.5" thickBot="1" x14ac:dyDescent="0.35">
      <c r="A86" s="383"/>
      <c r="B86" s="446" t="s">
        <v>125</v>
      </c>
      <c r="C86" s="447"/>
      <c r="D86" s="447"/>
      <c r="E86" s="447"/>
      <c r="F86" s="448" t="s">
        <v>126</v>
      </c>
      <c r="G86" s="449"/>
      <c r="H86" s="448"/>
      <c r="I86" s="447"/>
      <c r="J86" s="447"/>
      <c r="K86" s="450" t="s">
        <v>127</v>
      </c>
      <c r="L86" s="451"/>
      <c r="M86" s="451"/>
      <c r="N86" s="452"/>
      <c r="O86" s="447"/>
      <c r="P86" s="447"/>
      <c r="Q86" s="447"/>
      <c r="R86" s="447"/>
      <c r="S86" s="453"/>
      <c r="T86" s="447"/>
      <c r="U86" s="454" t="s">
        <v>128</v>
      </c>
      <c r="V86" s="447"/>
      <c r="W86" s="447"/>
      <c r="X86" s="447"/>
      <c r="Y86" s="447"/>
      <c r="Z86" s="447"/>
      <c r="AA86" s="455"/>
      <c r="AB86" s="456" t="s">
        <v>128</v>
      </c>
      <c r="AC86" s="447"/>
      <c r="AD86" s="447"/>
      <c r="AE86" s="447"/>
      <c r="AF86" s="455"/>
      <c r="AG86" s="457"/>
      <c r="AH86" s="458"/>
      <c r="AI86" s="447"/>
      <c r="AJ86" s="457"/>
      <c r="AK86" s="458"/>
      <c r="AL86" s="459"/>
      <c r="AM86" s="7"/>
      <c r="AN86" s="9"/>
      <c r="AO86" s="9"/>
      <c r="AP86" s="12"/>
      <c r="AQ86" s="12"/>
      <c r="AR86" s="12"/>
      <c r="AS86" s="12"/>
      <c r="AT86" s="12"/>
      <c r="AU86" s="12"/>
      <c r="AV86" s="12"/>
      <c r="AW86" s="12"/>
      <c r="AX86" s="12"/>
      <c r="AY86" s="12"/>
      <c r="AZ86" s="12"/>
      <c r="BA86" s="12"/>
      <c r="BB86" s="12"/>
      <c r="BC86" s="12"/>
      <c r="BD86" s="9"/>
    </row>
    <row r="87" spans="1:106" s="7" customFormat="1" ht="3.75" customHeight="1" x14ac:dyDescent="0.25">
      <c r="B87" s="460"/>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N87" s="192"/>
      <c r="AO87" s="192"/>
      <c r="AP87" s="264"/>
      <c r="AQ87" s="264"/>
      <c r="AR87" s="264"/>
      <c r="AS87" s="264"/>
      <c r="AT87" s="264"/>
      <c r="AU87" s="264"/>
      <c r="AV87" s="264"/>
      <c r="AW87" s="264"/>
      <c r="AX87" s="264"/>
      <c r="AY87" s="264"/>
      <c r="AZ87" s="264"/>
      <c r="BA87" s="264"/>
      <c r="BB87" s="264"/>
      <c r="BC87" s="264"/>
      <c r="BD87" s="192"/>
    </row>
    <row r="88" spans="1:106" s="6" customFormat="1" x14ac:dyDescent="0.25">
      <c r="A88" s="5"/>
      <c r="B88" s="462"/>
      <c r="C88" s="463"/>
      <c r="D88" s="463"/>
      <c r="E88" s="463"/>
      <c r="F88" s="463"/>
      <c r="G88" s="464" t="str">
        <f>IF(MAX('[1]Shared Loading Plan'!I38,'[1]Shared Loading Plan'!O38)&gt;0,"Yellow","")</f>
        <v>Yellow</v>
      </c>
      <c r="H88" s="463"/>
      <c r="I88" s="463"/>
      <c r="J88" s="463"/>
      <c r="K88" s="464" t="str">
        <f>IF(MAX('[1]Shared Loading Plan'!Y38,'[1]Shared Loading Plan'!AE38)&gt;0,"Yellow","")</f>
        <v>Yellow</v>
      </c>
      <c r="L88" s="463"/>
      <c r="M88" s="463"/>
      <c r="N88" s="463"/>
      <c r="O88" s="464" t="str">
        <f>IF(MAX('[1]Shared Loading Plan'!AO38,'[1]Shared Loading Plan'!AU38)&gt;0,"Yellow","")</f>
        <v>Yellow</v>
      </c>
      <c r="P88" s="463"/>
      <c r="Q88" s="465"/>
      <c r="R88" s="463"/>
      <c r="S88" s="464" t="str">
        <f>IF(MAX('[1]Shared Loading Plan'!BE38,'[1]Shared Loading Plan'!BK38)&gt;0,"Yellow","")</f>
        <v>Yellow</v>
      </c>
      <c r="T88" s="463"/>
      <c r="U88" s="463"/>
      <c r="V88" s="463"/>
      <c r="W88" s="464" t="str">
        <f>IF(MAX('[1]Shared Loading Plan'!BU38,'[1]Shared Loading Plan'!CA38)&gt;0,"Yellow","")</f>
        <v>Yellow</v>
      </c>
      <c r="X88" s="463"/>
      <c r="Y88" s="463"/>
      <c r="Z88" s="463"/>
      <c r="AA88" s="464" t="str">
        <f>IF(MAX('[1]Shared Loading Plan'!CK38,'[1]Shared Loading Plan'!CQ38)&gt;0,"Yellow","")</f>
        <v/>
      </c>
      <c r="AB88" s="463"/>
      <c r="AC88" s="463"/>
      <c r="AD88" s="463"/>
      <c r="AE88" s="464" t="str">
        <f>IF(MAX('[1]Shared Loading Plan'!DA38,'[1]Shared Loading Plan'!DG38)&gt;0,"Yellow","")</f>
        <v/>
      </c>
      <c r="AF88" s="465"/>
      <c r="AG88" s="463"/>
      <c r="AH88" s="463"/>
      <c r="AI88" s="464" t="str">
        <f>IF(MAX('[1]Shared Loading Plan'!DQ38,'[1]Shared Loading Plan'!DW38)&gt;0,"Yellow","")</f>
        <v/>
      </c>
      <c r="AJ88" s="463"/>
      <c r="AK88" s="463"/>
      <c r="AL88" s="463"/>
      <c r="AM88" s="466"/>
      <c r="AN88" s="463"/>
      <c r="AO88" s="463"/>
      <c r="AP88" s="463"/>
      <c r="AQ88" s="463"/>
      <c r="AR88" s="463"/>
      <c r="AS88" s="463"/>
      <c r="AT88" s="463"/>
      <c r="AU88" s="465"/>
      <c r="AV88" s="463"/>
      <c r="AW88" s="463"/>
      <c r="AX88" s="463"/>
      <c r="AY88" s="463"/>
      <c r="AZ88" s="463"/>
      <c r="BA88" s="463"/>
      <c r="BB88" s="463"/>
      <c r="BC88" s="463"/>
      <c r="BD88" s="463"/>
      <c r="BE88" s="463"/>
      <c r="BF88" s="463"/>
      <c r="BG88" s="463"/>
      <c r="BH88" s="463"/>
      <c r="BI88" s="463"/>
      <c r="BK88" s="463"/>
      <c r="BL88" s="463"/>
      <c r="BM88" s="463"/>
      <c r="BN88" s="463"/>
      <c r="BO88" s="463"/>
      <c r="BP88" s="463"/>
      <c r="BQ88" s="463"/>
      <c r="BR88" s="463"/>
      <c r="BS88" s="463"/>
      <c r="BT88" s="463"/>
      <c r="BU88" s="463"/>
      <c r="BV88" s="463"/>
      <c r="BW88" s="463"/>
      <c r="BX88" s="463"/>
      <c r="BZ88" s="463"/>
      <c r="CA88" s="463"/>
      <c r="CB88" s="463"/>
      <c r="CC88" s="463"/>
      <c r="CD88" s="463"/>
      <c r="CE88" s="463"/>
      <c r="CF88" s="463"/>
      <c r="CG88" s="463"/>
      <c r="CH88" s="463"/>
      <c r="CI88" s="463"/>
      <c r="CJ88" s="463"/>
      <c r="CK88" s="463"/>
      <c r="CL88" s="463"/>
      <c r="CM88" s="463"/>
      <c r="CO88" s="463"/>
      <c r="CP88" s="463"/>
      <c r="CQ88" s="463"/>
      <c r="CR88" s="463"/>
      <c r="CS88" s="463"/>
      <c r="CT88" s="463"/>
      <c r="CU88" s="463"/>
      <c r="CV88" s="463"/>
      <c r="CW88" s="463"/>
      <c r="CX88" s="463"/>
      <c r="CY88" s="463"/>
      <c r="CZ88" s="463"/>
      <c r="DA88" s="463"/>
      <c r="DB88" s="463"/>
    </row>
    <row r="89" spans="1:106" s="6" customFormat="1" x14ac:dyDescent="0.25">
      <c r="A89" s="5"/>
      <c r="B89" s="462"/>
      <c r="C89" s="463"/>
      <c r="D89" s="463"/>
      <c r="E89" s="463"/>
      <c r="F89" s="463"/>
      <c r="G89" s="464" t="str">
        <f>IF(AND(G88="Yellow",'[1]Shared Loading Plan'!$E$4='[1]Shared Loading Plan'!$DZ$2),"Yhere","")</f>
        <v/>
      </c>
      <c r="H89" s="463"/>
      <c r="I89" s="463"/>
      <c r="J89" s="463"/>
      <c r="K89" s="464" t="str">
        <f>IF(AND(K88="Yellow",'[1]Shared Loading Plan'!$E$4='[1]Shared Loading Plan'!$DZ$2),"Yhere","")</f>
        <v/>
      </c>
      <c r="L89" s="463"/>
      <c r="M89" s="463"/>
      <c r="N89" s="463"/>
      <c r="O89" s="464" t="str">
        <f>IF(AND(O88="Yellow",'[1]Shared Loading Plan'!$E$4='[1]Shared Loading Plan'!$DZ$2),"Yhere","")</f>
        <v/>
      </c>
      <c r="P89" s="463"/>
      <c r="Q89" s="465"/>
      <c r="R89" s="463"/>
      <c r="S89" s="464" t="str">
        <f>IF(AND(S88="Yellow",'[1]Shared Loading Plan'!$E$4='[1]Shared Loading Plan'!$DZ$2),"Yhere","")</f>
        <v/>
      </c>
      <c r="T89" s="463"/>
      <c r="U89" s="463"/>
      <c r="V89" s="463"/>
      <c r="W89" s="464" t="str">
        <f>IF(AND(W88="Yellow",'[1]Shared Loading Plan'!$E$4='[1]Shared Loading Plan'!$DZ$2),"Yhere","")</f>
        <v/>
      </c>
      <c r="X89" s="463"/>
      <c r="Y89" s="463"/>
      <c r="Z89" s="463"/>
      <c r="AA89" s="464" t="str">
        <f>IF(AND(AA88="Yellow",'[1]Shared Loading Plan'!$E$4='[1]Shared Loading Plan'!$DZ$2),"Yhere","")</f>
        <v/>
      </c>
      <c r="AB89" s="463"/>
      <c r="AC89" s="463"/>
      <c r="AD89" s="463"/>
      <c r="AE89" s="464" t="str">
        <f>IF(AND(AE88="Yellow",'[1]Shared Loading Plan'!$E$4='[1]Shared Loading Plan'!$DZ$2),"Yhere","")</f>
        <v/>
      </c>
      <c r="AF89" s="465"/>
      <c r="AG89" s="463"/>
      <c r="AH89" s="463"/>
      <c r="AI89" s="464" t="str">
        <f>IF(AND(AI88="Yellow",'[1]Shared Loading Plan'!$E$4='[1]Shared Loading Plan'!$DZ$2),"Yhere","")</f>
        <v/>
      </c>
      <c r="AJ89" s="463"/>
      <c r="AK89" s="463"/>
      <c r="AL89" s="463"/>
      <c r="AM89" s="466"/>
      <c r="AN89" s="463"/>
      <c r="AO89" s="463"/>
      <c r="AP89" s="463"/>
      <c r="AQ89" s="463"/>
      <c r="AR89" s="463"/>
      <c r="AS89" s="463"/>
      <c r="AT89" s="463"/>
      <c r="AU89" s="465"/>
      <c r="AV89" s="463"/>
      <c r="AW89" s="463"/>
      <c r="AX89" s="463"/>
      <c r="AY89" s="463"/>
      <c r="AZ89" s="463"/>
      <c r="BA89" s="463"/>
      <c r="BB89" s="463"/>
      <c r="BC89" s="463"/>
      <c r="BD89" s="463"/>
      <c r="BE89" s="463"/>
      <c r="BF89" s="463"/>
      <c r="BG89" s="463"/>
      <c r="BH89" s="463"/>
      <c r="BI89" s="463"/>
      <c r="BK89" s="463"/>
      <c r="BL89" s="463"/>
      <c r="BM89" s="463"/>
      <c r="BN89" s="463"/>
      <c r="BO89" s="463"/>
      <c r="BP89" s="463"/>
      <c r="BQ89" s="463"/>
      <c r="BR89" s="463"/>
      <c r="BS89" s="463"/>
      <c r="BT89" s="463"/>
      <c r="BU89" s="463"/>
      <c r="BV89" s="463"/>
      <c r="BW89" s="463"/>
      <c r="BX89" s="463"/>
      <c r="BZ89" s="463"/>
      <c r="CA89" s="463"/>
      <c r="CB89" s="463"/>
      <c r="CC89" s="463"/>
      <c r="CD89" s="463"/>
      <c r="CE89" s="463"/>
      <c r="CF89" s="463"/>
      <c r="CG89" s="463"/>
      <c r="CH89" s="463"/>
      <c r="CI89" s="463"/>
      <c r="CJ89" s="463"/>
      <c r="CK89" s="463"/>
      <c r="CL89" s="463"/>
      <c r="CM89" s="463"/>
      <c r="CO89" s="463"/>
      <c r="CP89" s="463"/>
      <c r="CQ89" s="463"/>
      <c r="CR89" s="463"/>
      <c r="CS89" s="463"/>
      <c r="CT89" s="463"/>
      <c r="CU89" s="463"/>
      <c r="CV89" s="463"/>
      <c r="CW89" s="463"/>
      <c r="CX89" s="463"/>
      <c r="CY89" s="463"/>
      <c r="CZ89" s="463"/>
      <c r="DA89" s="463"/>
      <c r="DB89" s="463"/>
    </row>
    <row r="90" spans="1:106" s="6" customFormat="1" x14ac:dyDescent="0.25">
      <c r="A90" s="5"/>
      <c r="B90" s="462"/>
      <c r="C90" s="465"/>
      <c r="D90" s="465"/>
      <c r="E90" s="465"/>
      <c r="F90" s="467">
        <f>MAX(G90:AK90)</f>
        <v>0</v>
      </c>
      <c r="G90" s="465">
        <f>IF(ISERR(SEARCH("OEE",G67,1)=TRUE),0,(SEARCH("OEE",G67,1)))</f>
        <v>0</v>
      </c>
      <c r="H90" s="465"/>
      <c r="I90" s="465">
        <f>IF(ISERR(SEARCH("OEE",I67,1)=TRUE),0,(SEARCH("OEE",I67,1)))</f>
        <v>0</v>
      </c>
      <c r="J90" s="465"/>
      <c r="K90" s="465">
        <f>IF(ISERR(SEARCH("OEE",K67,1)=TRUE),0,(SEARCH("OEE",K67,1)))</f>
        <v>0</v>
      </c>
      <c r="L90" s="465"/>
      <c r="M90" s="465">
        <f>IF(ISERR(SEARCH("OEE",M67,1)=TRUE),0,(SEARCH("OEE",M67,1)))</f>
        <v>0</v>
      </c>
      <c r="N90" s="465"/>
      <c r="O90" s="465">
        <f>IF(ISERR(SEARCH("OEE",O67,1)=TRUE),0,(SEARCH("OEE",O67,1)))</f>
        <v>0</v>
      </c>
      <c r="P90" s="465"/>
      <c r="Q90" s="465">
        <f>IF(ISERR(SEARCH("OEE",Q67,1)=TRUE),0,(SEARCH("OEE",Q67,1)))</f>
        <v>0</v>
      </c>
      <c r="R90" s="465"/>
      <c r="S90" s="465">
        <f>IF(ISERR(SEARCH("OEE",S67,1)=TRUE),0,(SEARCH("OEE",S67,1)))</f>
        <v>0</v>
      </c>
      <c r="T90" s="465"/>
      <c r="U90" s="465">
        <f>IF(ISERR(SEARCH("OEE",U67,1)=TRUE),0,(SEARCH("OEE",U67,1)))</f>
        <v>0</v>
      </c>
      <c r="V90" s="465"/>
      <c r="W90" s="465">
        <f>IF(ISERR(SEARCH("OEE",W67,1)=TRUE),0,(SEARCH("OEE",W67,1)))</f>
        <v>0</v>
      </c>
      <c r="X90" s="465"/>
      <c r="Y90" s="465">
        <f>IF(ISERR(SEARCH("OEE",Y67,1)=TRUE),0,(SEARCH("OEE",Y67,1)))</f>
        <v>0</v>
      </c>
      <c r="Z90" s="465"/>
      <c r="AA90" s="465">
        <f>IF(ISERR(SEARCH("OEE",AA67,1)=TRUE),0,(SEARCH("OEE",AA67,1)))</f>
        <v>0</v>
      </c>
      <c r="AB90" s="465"/>
      <c r="AC90" s="465">
        <f>IF(ISERR(SEARCH("OEE",AC67,1)=TRUE),0,(SEARCH("OEE",AC67,1)))</f>
        <v>0</v>
      </c>
      <c r="AD90" s="465"/>
      <c r="AE90" s="465">
        <f>IF(ISERR(SEARCH("OEE",AE67,1)=TRUE),0,(SEARCH("OEE",AE67,1)))</f>
        <v>0</v>
      </c>
      <c r="AF90" s="465"/>
      <c r="AG90" s="465">
        <f>IF(ISERR(SEARCH("OEE",AG67,1)=TRUE),0,(SEARCH("OEE",AG67,1)))</f>
        <v>0</v>
      </c>
      <c r="AH90" s="465"/>
      <c r="AI90" s="465">
        <f>IF(ISERR(SEARCH("OEE",AI67,1)=TRUE),0,(SEARCH("OEE",AI67,1)))</f>
        <v>0</v>
      </c>
      <c r="AJ90" s="465"/>
      <c r="AK90" s="465">
        <f>IF(ISERR(SEARCH("OEE",AK67,1)=TRUE),0,(SEARCH("OEE",AK67,1)))</f>
        <v>0</v>
      </c>
      <c r="AL90" s="465"/>
      <c r="AM90" s="466"/>
      <c r="AN90" s="465"/>
      <c r="AO90" s="465"/>
      <c r="AP90" s="465"/>
      <c r="AQ90" s="465"/>
      <c r="AR90" s="465"/>
      <c r="AS90" s="465"/>
      <c r="AT90" s="465"/>
      <c r="AU90" s="465"/>
      <c r="AV90" s="465"/>
      <c r="AW90" s="465"/>
      <c r="AX90" s="465"/>
      <c r="AY90" s="465"/>
      <c r="AZ90" s="465"/>
      <c r="BA90" s="465"/>
      <c r="BB90" s="465"/>
      <c r="BC90" s="465"/>
      <c r="BD90" s="465"/>
      <c r="BE90" s="465"/>
      <c r="BF90" s="465"/>
      <c r="BG90" s="465"/>
    </row>
    <row r="91" spans="1:106" s="6" customFormat="1" x14ac:dyDescent="0.25">
      <c r="A91" s="5"/>
      <c r="B91" s="462"/>
      <c r="C91" s="465"/>
      <c r="D91" s="468">
        <f>+D92+F90</f>
        <v>0</v>
      </c>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6"/>
      <c r="AN91" s="465"/>
      <c r="AO91" s="465"/>
      <c r="AP91" s="465"/>
      <c r="AQ91" s="465"/>
      <c r="AR91" s="465"/>
      <c r="AS91" s="465"/>
      <c r="AT91" s="465"/>
      <c r="AU91" s="465"/>
      <c r="AV91" s="465"/>
      <c r="AW91" s="465"/>
      <c r="AX91" s="465"/>
      <c r="AY91" s="465"/>
      <c r="AZ91" s="465"/>
      <c r="BA91" s="465"/>
      <c r="BB91" s="465"/>
      <c r="BC91" s="465"/>
      <c r="BD91" s="465"/>
      <c r="BE91" s="465"/>
      <c r="BF91" s="465"/>
      <c r="BG91" s="465"/>
    </row>
    <row r="92" spans="1:106" s="6" customFormat="1" x14ac:dyDescent="0.25">
      <c r="A92" s="5"/>
      <c r="B92" s="462"/>
      <c r="C92" s="465" t="str">
        <f>+'[1]Supplier Declarations and Notes'!GX54</f>
        <v/>
      </c>
      <c r="D92" s="468">
        <f>+'[1]Supplier Declarations and Notes'!GY54</f>
        <v>0</v>
      </c>
      <c r="E92" s="465"/>
      <c r="F92" s="465"/>
      <c r="G92" s="465"/>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c r="AK92" s="465"/>
      <c r="AL92" s="465"/>
      <c r="AM92" s="466"/>
      <c r="AN92" s="465"/>
      <c r="AO92" s="465"/>
      <c r="AP92" s="465"/>
      <c r="AQ92" s="465"/>
      <c r="AR92" s="465"/>
      <c r="AS92" s="465"/>
      <c r="AT92" s="465"/>
      <c r="AU92" s="465"/>
      <c r="AV92" s="465"/>
      <c r="AW92" s="465"/>
      <c r="AX92" s="465"/>
      <c r="AY92" s="465"/>
      <c r="AZ92" s="465"/>
      <c r="BA92" s="465"/>
      <c r="BB92" s="465"/>
      <c r="BC92" s="465"/>
      <c r="BD92" s="465"/>
      <c r="BE92" s="465"/>
      <c r="BF92" s="465"/>
      <c r="BG92" s="465"/>
    </row>
    <row r="93" spans="1:106" s="6" customFormat="1" x14ac:dyDescent="0.25">
      <c r="A93" s="5"/>
      <c r="B93" s="462"/>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6"/>
      <c r="AN93" s="465"/>
      <c r="AO93" s="465"/>
      <c r="AP93" s="465"/>
      <c r="AQ93" s="465"/>
      <c r="AR93" s="465"/>
      <c r="AS93" s="465"/>
      <c r="AT93" s="465"/>
      <c r="AU93" s="465"/>
      <c r="AV93" s="465"/>
      <c r="AW93" s="465"/>
      <c r="AX93" s="465"/>
      <c r="AY93" s="465"/>
      <c r="AZ93" s="465"/>
      <c r="BA93" s="465"/>
      <c r="BB93" s="465"/>
      <c r="BC93" s="465"/>
      <c r="BD93" s="465"/>
      <c r="BE93" s="465"/>
      <c r="BF93" s="465"/>
      <c r="BG93" s="465"/>
    </row>
    <row r="94" spans="1:106" s="15" customFormat="1" x14ac:dyDescent="0.25">
      <c r="A94" s="7"/>
      <c r="B94" s="462"/>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9"/>
      <c r="AM94" s="466"/>
      <c r="AN94" s="465"/>
      <c r="AO94" s="465"/>
      <c r="AP94" s="465"/>
      <c r="AQ94" s="465"/>
      <c r="AR94" s="465"/>
      <c r="AS94" s="465"/>
      <c r="AT94" s="465"/>
      <c r="AU94" s="465"/>
      <c r="AV94" s="465"/>
      <c r="AW94" s="465"/>
      <c r="AX94" s="465"/>
      <c r="AY94" s="465"/>
      <c r="AZ94" s="465"/>
      <c r="BA94" s="465"/>
      <c r="BB94" s="465"/>
      <c r="BC94" s="465"/>
      <c r="BD94" s="465"/>
      <c r="BE94" s="465"/>
      <c r="BF94" s="465"/>
      <c r="BG94" s="465"/>
    </row>
    <row r="95" spans="1:106" s="15" customFormat="1" x14ac:dyDescent="0.25">
      <c r="A95" s="7"/>
      <c r="B95" s="462"/>
      <c r="C95" s="465"/>
      <c r="D95" s="465"/>
      <c r="E95" s="465"/>
      <c r="F95" s="465"/>
      <c r="G95" s="465"/>
      <c r="H95" s="465"/>
      <c r="I95" s="465"/>
      <c r="J95" s="465" t="s">
        <v>66</v>
      </c>
      <c r="K95" s="465" t="s">
        <v>70</v>
      </c>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c r="AK95" s="465"/>
      <c r="AL95" s="9"/>
      <c r="AM95" s="466"/>
      <c r="AN95" s="465"/>
      <c r="AO95" s="465"/>
      <c r="AP95" s="465"/>
      <c r="AQ95" s="465"/>
      <c r="AR95" s="465"/>
      <c r="AS95" s="465"/>
      <c r="AT95" s="465"/>
      <c r="AU95" s="465"/>
      <c r="AV95" s="465"/>
      <c r="AW95" s="465"/>
      <c r="AX95" s="465"/>
      <c r="AY95" s="465"/>
      <c r="AZ95" s="465"/>
      <c r="BA95" s="465"/>
      <c r="BB95" s="465"/>
      <c r="BC95" s="465"/>
      <c r="BD95" s="465"/>
      <c r="BE95" s="465"/>
      <c r="BF95" s="465"/>
      <c r="BG95" s="465"/>
    </row>
    <row r="96" spans="1:106" s="15" customFormat="1" x14ac:dyDescent="0.25">
      <c r="A96" s="7"/>
      <c r="B96" s="462" t="s">
        <v>129</v>
      </c>
      <c r="C96" s="462" t="s">
        <v>130</v>
      </c>
      <c r="D96" s="462" t="s">
        <v>129</v>
      </c>
      <c r="E96" s="462" t="s">
        <v>131</v>
      </c>
      <c r="F96" s="465"/>
      <c r="G96" s="462" t="s">
        <v>132</v>
      </c>
      <c r="H96" s="462" t="s">
        <v>132</v>
      </c>
      <c r="I96" s="465"/>
      <c r="J96" s="462" t="s">
        <v>132</v>
      </c>
      <c r="K96" s="462" t="s">
        <v>132</v>
      </c>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9"/>
      <c r="AM96" s="466"/>
      <c r="AN96" s="465"/>
      <c r="AO96" s="465"/>
      <c r="AP96" s="465"/>
      <c r="AQ96" s="465"/>
      <c r="AR96" s="465"/>
      <c r="AS96" s="465"/>
      <c r="AT96" s="465"/>
      <c r="AU96" s="465"/>
      <c r="AV96" s="465"/>
      <c r="AW96" s="465"/>
      <c r="AX96" s="465"/>
      <c r="AY96" s="465"/>
      <c r="AZ96" s="465"/>
      <c r="BA96" s="465"/>
      <c r="BB96" s="465"/>
      <c r="BC96" s="465"/>
      <c r="BD96" s="465"/>
      <c r="BE96" s="465"/>
      <c r="BF96" s="465"/>
      <c r="BG96" s="465"/>
    </row>
    <row r="97" spans="1:59" s="15" customFormat="1" ht="26.25" x14ac:dyDescent="0.4">
      <c r="A97" s="7"/>
      <c r="B97" s="469" t="s">
        <v>133</v>
      </c>
      <c r="C97" s="470">
        <f>+J97-K25*J97-O25*J97-S25*J97-W25*J97-AA25*J97-AE25*J97-AI25*J97</f>
        <v>0</v>
      </c>
      <c r="D97" s="471" t="s">
        <v>134</v>
      </c>
      <c r="E97" s="470">
        <f>+K97-K25*K97-O25*K97-S25*K97-W25*K97-AA25*K97-AE25*K97-AI25*K97</f>
        <v>0</v>
      </c>
      <c r="F97" s="465"/>
      <c r="G97" s="472" t="str">
        <f>+G61</f>
        <v>-</v>
      </c>
      <c r="H97" s="472" t="str">
        <f>+I61</f>
        <v>-</v>
      </c>
      <c r="I97" s="465"/>
      <c r="J97" s="465">
        <f>IF(ISNUMBER(G97)=FALSE,0,G97)</f>
        <v>0</v>
      </c>
      <c r="K97" s="465">
        <f>IF(ISNUMBER(H97)=FALSE,0,H97)</f>
        <v>0</v>
      </c>
      <c r="L97" s="465"/>
      <c r="M97" s="465">
        <v>103</v>
      </c>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c r="AK97" s="465"/>
      <c r="AL97" s="9"/>
      <c r="AM97" s="466"/>
      <c r="AN97" s="465"/>
      <c r="AO97" s="465"/>
      <c r="AP97" s="465"/>
      <c r="AQ97" s="465"/>
      <c r="AR97" s="465"/>
      <c r="AS97" s="465"/>
      <c r="AT97" s="465"/>
      <c r="AU97" s="465"/>
      <c r="AV97" s="465"/>
      <c r="AW97" s="465"/>
      <c r="AX97" s="465"/>
      <c r="AY97" s="465"/>
      <c r="AZ97" s="465"/>
      <c r="BA97" s="465"/>
      <c r="BB97" s="465"/>
      <c r="BC97" s="465"/>
      <c r="BD97" s="465"/>
      <c r="BE97" s="465"/>
      <c r="BF97" s="465"/>
      <c r="BG97" s="465"/>
    </row>
    <row r="98" spans="1:59" s="15" customFormat="1" ht="26.25" x14ac:dyDescent="0.4">
      <c r="A98" s="7"/>
      <c r="B98" s="469" t="s">
        <v>135</v>
      </c>
      <c r="C98" s="470">
        <f>+J98-O25*J98-S25*J98-W25*J98-AA25*J98-AE25*J98-AI25*J98</f>
        <v>0</v>
      </c>
      <c r="D98" s="471" t="s">
        <v>136</v>
      </c>
      <c r="E98" s="470">
        <f>+K98-O25*K98-S25*K98-W25*K98-AA25*K98-AE25*K98-AI25*K98</f>
        <v>0</v>
      </c>
      <c r="F98" s="465"/>
      <c r="G98" s="472" t="str">
        <f>+K61</f>
        <v>-</v>
      </c>
      <c r="H98" s="472" t="str">
        <f>+M61</f>
        <v>-</v>
      </c>
      <c r="I98" s="465"/>
      <c r="J98" s="465">
        <f t="shared" ref="J98:K104" si="0">IF(ISNUMBER(G98)=FALSE,0,G98)</f>
        <v>0</v>
      </c>
      <c r="K98" s="465">
        <f t="shared" si="0"/>
        <v>0</v>
      </c>
      <c r="L98" s="465"/>
      <c r="M98" s="465">
        <f>+M97+1</f>
        <v>104</v>
      </c>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c r="AK98" s="465"/>
      <c r="AL98" s="9"/>
      <c r="AM98" s="466"/>
      <c r="AN98" s="465"/>
      <c r="AO98" s="465"/>
      <c r="AP98" s="465"/>
      <c r="AQ98" s="465"/>
      <c r="AR98" s="465"/>
      <c r="AS98" s="465"/>
      <c r="AT98" s="465"/>
      <c r="AU98" s="465"/>
      <c r="AV98" s="465"/>
      <c r="AW98" s="465"/>
      <c r="AX98" s="465"/>
      <c r="AY98" s="465"/>
      <c r="AZ98" s="465"/>
      <c r="BA98" s="465"/>
      <c r="BB98" s="465"/>
      <c r="BC98" s="465"/>
      <c r="BD98" s="465"/>
      <c r="BE98" s="465"/>
      <c r="BF98" s="465"/>
      <c r="BG98" s="465"/>
    </row>
    <row r="99" spans="1:59" s="15" customFormat="1" ht="26.25" x14ac:dyDescent="0.4">
      <c r="A99" s="7"/>
      <c r="B99" s="469" t="s">
        <v>137</v>
      </c>
      <c r="C99" s="470">
        <f>+J99-S25*J99-W25*J99-AA25*J99-AE25*J99-AI25*J99</f>
        <v>0</v>
      </c>
      <c r="D99" s="471" t="s">
        <v>138</v>
      </c>
      <c r="E99" s="470">
        <f>+K99-S25*K99-W25*K99-AA25*K99-AE25*K99-AI25*K99</f>
        <v>0</v>
      </c>
      <c r="F99" s="465"/>
      <c r="G99" s="472" t="str">
        <f>+O61</f>
        <v>-</v>
      </c>
      <c r="H99" s="472" t="str">
        <f>+Q61</f>
        <v>-</v>
      </c>
      <c r="I99" s="465"/>
      <c r="J99" s="465">
        <f t="shared" si="0"/>
        <v>0</v>
      </c>
      <c r="K99" s="465">
        <f t="shared" si="0"/>
        <v>0</v>
      </c>
      <c r="L99" s="465"/>
      <c r="M99" s="465">
        <f t="shared" ref="M99:M104" si="1">+M98+1</f>
        <v>105</v>
      </c>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9"/>
      <c r="AM99" s="466"/>
      <c r="AN99" s="465"/>
      <c r="AO99" s="465"/>
      <c r="AP99" s="465"/>
      <c r="AQ99" s="465"/>
      <c r="AR99" s="465"/>
      <c r="AS99" s="465"/>
      <c r="AT99" s="465"/>
      <c r="AU99" s="465"/>
      <c r="AV99" s="465"/>
      <c r="AW99" s="465"/>
      <c r="AX99" s="465"/>
      <c r="AY99" s="465"/>
      <c r="AZ99" s="465"/>
      <c r="BA99" s="465"/>
      <c r="BB99" s="465"/>
      <c r="BC99" s="465"/>
      <c r="BD99" s="465"/>
      <c r="BE99" s="465"/>
      <c r="BF99" s="465"/>
      <c r="BG99" s="465"/>
    </row>
    <row r="100" spans="1:59" s="15" customFormat="1" ht="26.25" x14ac:dyDescent="0.4">
      <c r="A100" s="7"/>
      <c r="B100" s="469" t="s">
        <v>139</v>
      </c>
      <c r="C100" s="470">
        <f>+J100-W25*J100-AA25*J100-AE25*J100-AI25*J100</f>
        <v>0</v>
      </c>
      <c r="D100" s="471" t="s">
        <v>140</v>
      </c>
      <c r="E100" s="470">
        <f>+K100-W25*K100-AA25*K100-AE25*K100-AI25*K100</f>
        <v>0</v>
      </c>
      <c r="F100" s="465"/>
      <c r="G100" s="472" t="str">
        <f>+S61</f>
        <v>-</v>
      </c>
      <c r="H100" s="472" t="str">
        <f>+U61</f>
        <v>-</v>
      </c>
      <c r="I100" s="465"/>
      <c r="J100" s="465">
        <f t="shared" si="0"/>
        <v>0</v>
      </c>
      <c r="K100" s="465">
        <f t="shared" si="0"/>
        <v>0</v>
      </c>
      <c r="L100" s="465"/>
      <c r="M100" s="465">
        <f t="shared" si="1"/>
        <v>106</v>
      </c>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9"/>
      <c r="AM100" s="466"/>
      <c r="AN100" s="465"/>
      <c r="AO100" s="465"/>
      <c r="AP100" s="465"/>
      <c r="AQ100" s="465"/>
      <c r="AR100" s="465"/>
      <c r="AS100" s="465"/>
      <c r="AT100" s="465"/>
      <c r="AU100" s="465"/>
      <c r="AV100" s="465"/>
      <c r="AW100" s="465"/>
      <c r="AX100" s="465"/>
      <c r="AY100" s="465"/>
      <c r="AZ100" s="465"/>
      <c r="BA100" s="465"/>
      <c r="BB100" s="465"/>
      <c r="BC100" s="465"/>
      <c r="BD100" s="465"/>
      <c r="BE100" s="465"/>
      <c r="BF100" s="465"/>
      <c r="BG100" s="465"/>
    </row>
    <row r="101" spans="1:59" s="15" customFormat="1" ht="26.25" x14ac:dyDescent="0.4">
      <c r="A101" s="7"/>
      <c r="B101" s="469" t="s">
        <v>141</v>
      </c>
      <c r="C101" s="470">
        <f>+J101-AA25*J101-AE25*J101-AI25*J101</f>
        <v>0</v>
      </c>
      <c r="D101" s="471" t="s">
        <v>142</v>
      </c>
      <c r="E101" s="470">
        <f>+K101-AA25*K101-AE25*K101-AI25*K101</f>
        <v>0</v>
      </c>
      <c r="F101" s="465"/>
      <c r="G101" s="472" t="str">
        <f>+W61</f>
        <v>-</v>
      </c>
      <c r="H101" s="472" t="str">
        <f>+Y61</f>
        <v>-</v>
      </c>
      <c r="I101" s="465"/>
      <c r="J101" s="465">
        <f t="shared" si="0"/>
        <v>0</v>
      </c>
      <c r="K101" s="465">
        <f t="shared" si="0"/>
        <v>0</v>
      </c>
      <c r="L101" s="465"/>
      <c r="M101" s="465">
        <f t="shared" si="1"/>
        <v>107</v>
      </c>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9"/>
      <c r="AM101" s="466"/>
      <c r="AN101" s="465"/>
      <c r="AO101" s="465"/>
      <c r="AP101" s="465"/>
      <c r="AQ101" s="465"/>
      <c r="AR101" s="465"/>
      <c r="AS101" s="465"/>
      <c r="AT101" s="465"/>
      <c r="AU101" s="465"/>
      <c r="AV101" s="465"/>
      <c r="AW101" s="465"/>
      <c r="AX101" s="465"/>
      <c r="AY101" s="465"/>
      <c r="AZ101" s="465"/>
      <c r="BA101" s="465"/>
      <c r="BB101" s="465"/>
      <c r="BC101" s="465"/>
      <c r="BD101" s="465"/>
      <c r="BE101" s="465"/>
      <c r="BF101" s="465"/>
      <c r="BG101" s="465"/>
    </row>
    <row r="102" spans="1:59" s="15" customFormat="1" ht="26.25" x14ac:dyDescent="0.4">
      <c r="A102" s="7"/>
      <c r="B102" s="469" t="s">
        <v>143</v>
      </c>
      <c r="C102" s="470">
        <f>+J102-AE25*J102-AI25*J102</f>
        <v>0</v>
      </c>
      <c r="D102" s="471" t="s">
        <v>144</v>
      </c>
      <c r="E102" s="470">
        <f>+K102-AE25*K102-AI25*K102</f>
        <v>0</v>
      </c>
      <c r="F102" s="465"/>
      <c r="G102" s="472" t="str">
        <f>+AA61</f>
        <v>-</v>
      </c>
      <c r="H102" s="472" t="str">
        <f>+AC61</f>
        <v>-</v>
      </c>
      <c r="I102" s="465"/>
      <c r="J102" s="465">
        <f t="shared" si="0"/>
        <v>0</v>
      </c>
      <c r="K102" s="465">
        <f t="shared" si="0"/>
        <v>0</v>
      </c>
      <c r="L102" s="465"/>
      <c r="M102" s="465">
        <f t="shared" si="1"/>
        <v>108</v>
      </c>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9"/>
      <c r="AM102" s="466"/>
      <c r="AN102" s="465"/>
      <c r="AO102" s="465"/>
      <c r="AP102" s="465"/>
      <c r="AQ102" s="465"/>
      <c r="AR102" s="465"/>
      <c r="AS102" s="465"/>
      <c r="AT102" s="465"/>
      <c r="AU102" s="465"/>
      <c r="AV102" s="465"/>
      <c r="AW102" s="465"/>
      <c r="AX102" s="465"/>
      <c r="AY102" s="465"/>
      <c r="AZ102" s="465"/>
      <c r="BA102" s="465"/>
      <c r="BB102" s="465"/>
      <c r="BC102" s="465"/>
      <c r="BD102" s="465"/>
      <c r="BE102" s="465"/>
      <c r="BF102" s="465"/>
      <c r="BG102" s="465"/>
    </row>
    <row r="103" spans="1:59" s="15" customFormat="1" ht="26.25" x14ac:dyDescent="0.4">
      <c r="A103" s="7"/>
      <c r="B103" s="469" t="s">
        <v>145</v>
      </c>
      <c r="C103" s="470">
        <f>+J103-AI25*J103</f>
        <v>0</v>
      </c>
      <c r="D103" s="471" t="s">
        <v>146</v>
      </c>
      <c r="E103" s="470">
        <f>+K103-AI25*K103</f>
        <v>0</v>
      </c>
      <c r="F103" s="465"/>
      <c r="G103" s="472" t="str">
        <f>+AE61</f>
        <v>-</v>
      </c>
      <c r="H103" s="472" t="str">
        <f>+AG61</f>
        <v>-</v>
      </c>
      <c r="I103" s="465"/>
      <c r="J103" s="465">
        <f t="shared" si="0"/>
        <v>0</v>
      </c>
      <c r="K103" s="465">
        <f t="shared" si="0"/>
        <v>0</v>
      </c>
      <c r="L103" s="465"/>
      <c r="M103" s="465">
        <f t="shared" si="1"/>
        <v>109</v>
      </c>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9"/>
      <c r="AM103" s="466"/>
      <c r="AN103" s="465"/>
      <c r="AO103" s="465"/>
      <c r="AP103" s="465"/>
      <c r="AQ103" s="465"/>
      <c r="AR103" s="465"/>
      <c r="AS103" s="465"/>
      <c r="AT103" s="465"/>
      <c r="AU103" s="465"/>
      <c r="AV103" s="465"/>
      <c r="AW103" s="465"/>
      <c r="AX103" s="465"/>
      <c r="AY103" s="465"/>
      <c r="AZ103" s="465"/>
      <c r="BA103" s="465"/>
      <c r="BB103" s="465"/>
      <c r="BC103" s="465"/>
      <c r="BD103" s="465"/>
      <c r="BE103" s="465"/>
      <c r="BF103" s="465"/>
      <c r="BG103" s="465"/>
    </row>
    <row r="104" spans="1:59" s="15" customFormat="1" ht="26.25" x14ac:dyDescent="0.4">
      <c r="A104" s="7"/>
      <c r="B104" s="469" t="s">
        <v>147</v>
      </c>
      <c r="C104" s="473">
        <f>+J104</f>
        <v>0</v>
      </c>
      <c r="D104" s="474" t="s">
        <v>148</v>
      </c>
      <c r="E104" s="473">
        <f>+K104</f>
        <v>0</v>
      </c>
      <c r="F104" s="465"/>
      <c r="G104" s="472" t="str">
        <f>+AI61</f>
        <v>-</v>
      </c>
      <c r="H104" s="472" t="str">
        <f>+AK61</f>
        <v>-</v>
      </c>
      <c r="I104" s="465"/>
      <c r="J104" s="465">
        <f t="shared" si="0"/>
        <v>0</v>
      </c>
      <c r="K104" s="465">
        <f t="shared" si="0"/>
        <v>0</v>
      </c>
      <c r="L104" s="465"/>
      <c r="M104" s="465">
        <f t="shared" si="1"/>
        <v>110</v>
      </c>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9"/>
      <c r="AM104" s="466"/>
      <c r="AN104" s="465"/>
      <c r="AO104" s="465"/>
      <c r="AP104" s="465"/>
      <c r="AQ104" s="465"/>
      <c r="AR104" s="465"/>
      <c r="AS104" s="465"/>
      <c r="AT104" s="465"/>
      <c r="AU104" s="465"/>
      <c r="AV104" s="465"/>
      <c r="AW104" s="465"/>
      <c r="AX104" s="465"/>
      <c r="AY104" s="465"/>
      <c r="AZ104" s="465"/>
      <c r="BA104" s="465"/>
      <c r="BB104" s="465"/>
      <c r="BC104" s="465"/>
      <c r="BD104" s="465"/>
      <c r="BE104" s="465"/>
      <c r="BF104" s="465"/>
      <c r="BG104" s="465"/>
    </row>
    <row r="105" spans="1:59" s="15" customFormat="1" ht="23.25" x14ac:dyDescent="0.35">
      <c r="A105" s="7"/>
      <c r="B105" s="465"/>
      <c r="C105" s="475">
        <f>+E131</f>
        <v>999999999999</v>
      </c>
      <c r="D105" s="465"/>
      <c r="E105" s="475">
        <f>+E132</f>
        <v>999999999999</v>
      </c>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9"/>
      <c r="AM105" s="466"/>
      <c r="AN105" s="465"/>
      <c r="AO105" s="465"/>
      <c r="AP105" s="465"/>
      <c r="AQ105" s="465"/>
      <c r="AR105" s="465"/>
      <c r="AS105" s="465"/>
      <c r="AT105" s="465"/>
      <c r="AU105" s="465"/>
      <c r="AV105" s="465"/>
      <c r="AW105" s="465"/>
      <c r="AX105" s="465"/>
      <c r="AY105" s="465"/>
      <c r="AZ105" s="465"/>
      <c r="BA105" s="465"/>
      <c r="BB105" s="465"/>
      <c r="BC105" s="465"/>
      <c r="BD105" s="465"/>
      <c r="BE105" s="465"/>
      <c r="BF105" s="465"/>
      <c r="BG105" s="465"/>
    </row>
    <row r="106" spans="1:59" s="15" customFormat="1" ht="26.25" x14ac:dyDescent="0.4">
      <c r="A106" s="7"/>
      <c r="B106" s="469"/>
      <c r="C106" s="475">
        <f t="shared" ref="C106:C113" si="2">IF(C97=0,9999999,C97)</f>
        <v>9999999</v>
      </c>
      <c r="D106" s="474"/>
      <c r="E106" s="475">
        <f t="shared" ref="E106:E113" si="3">IF(E97=0,9999999,E97)</f>
        <v>9999999</v>
      </c>
      <c r="F106" s="476"/>
      <c r="G106" s="465"/>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465"/>
      <c r="AK106" s="465"/>
      <c r="AL106" s="9"/>
      <c r="AM106" s="466"/>
      <c r="AN106" s="465"/>
      <c r="AO106" s="465"/>
      <c r="AP106" s="465"/>
      <c r="AQ106" s="465"/>
      <c r="AR106" s="465"/>
      <c r="AS106" s="465"/>
      <c r="AT106" s="465"/>
      <c r="AU106" s="465"/>
      <c r="AV106" s="465"/>
      <c r="AW106" s="465"/>
      <c r="AX106" s="465"/>
      <c r="AY106" s="465"/>
      <c r="AZ106" s="465"/>
      <c r="BA106" s="465"/>
      <c r="BB106" s="465"/>
      <c r="BC106" s="465"/>
      <c r="BD106" s="465"/>
      <c r="BE106" s="465"/>
      <c r="BF106" s="465"/>
      <c r="BG106" s="465"/>
    </row>
    <row r="107" spans="1:59" s="15" customFormat="1" ht="26.25" x14ac:dyDescent="0.4">
      <c r="A107" s="7"/>
      <c r="B107" s="469"/>
      <c r="C107" s="475">
        <f t="shared" si="2"/>
        <v>9999999</v>
      </c>
      <c r="D107" s="474"/>
      <c r="E107" s="475">
        <f t="shared" si="3"/>
        <v>9999999</v>
      </c>
      <c r="F107" s="466"/>
      <c r="G107" s="466"/>
      <c r="H107" s="465"/>
      <c r="I107" s="465"/>
      <c r="J107" s="465"/>
      <c r="K107" s="466"/>
      <c r="L107" s="466"/>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466"/>
      <c r="AI107" s="466"/>
      <c r="AJ107" s="466"/>
      <c r="AK107" s="466"/>
      <c r="AL107" s="9"/>
      <c r="AM107" s="466"/>
      <c r="AN107" s="465"/>
      <c r="AO107" s="465"/>
      <c r="AP107" s="465"/>
      <c r="AQ107" s="465"/>
      <c r="AR107" s="465"/>
      <c r="AS107" s="465"/>
      <c r="AT107" s="465"/>
      <c r="AU107" s="465"/>
      <c r="AV107" s="465"/>
      <c r="AW107" s="465"/>
      <c r="AX107" s="465"/>
      <c r="AY107" s="465"/>
      <c r="AZ107" s="465"/>
      <c r="BA107" s="465"/>
      <c r="BB107" s="465"/>
      <c r="BC107" s="465"/>
      <c r="BD107" s="465"/>
      <c r="BE107" s="465"/>
      <c r="BF107" s="465"/>
      <c r="BG107" s="465"/>
    </row>
    <row r="108" spans="1:59" s="15" customFormat="1" ht="26.25" x14ac:dyDescent="0.4">
      <c r="A108" s="7"/>
      <c r="B108" s="469"/>
      <c r="C108" s="475">
        <f t="shared" si="2"/>
        <v>9999999</v>
      </c>
      <c r="D108" s="474"/>
      <c r="E108" s="475">
        <f t="shared" si="3"/>
        <v>9999999</v>
      </c>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465"/>
      <c r="AK108" s="465"/>
      <c r="AL108" s="9"/>
      <c r="AM108" s="466"/>
      <c r="AN108" s="465"/>
      <c r="AO108" s="465"/>
      <c r="AP108" s="465"/>
      <c r="AQ108" s="465"/>
      <c r="AR108" s="465"/>
      <c r="AS108" s="465"/>
      <c r="AT108" s="465"/>
      <c r="AU108" s="465"/>
      <c r="AV108" s="465"/>
      <c r="AW108" s="465"/>
      <c r="AX108" s="465"/>
      <c r="AY108" s="465"/>
      <c r="AZ108" s="465"/>
      <c r="BA108" s="465"/>
      <c r="BB108" s="465"/>
      <c r="BC108" s="465"/>
      <c r="BD108" s="465"/>
      <c r="BE108" s="465"/>
      <c r="BF108" s="465"/>
      <c r="BG108" s="465"/>
    </row>
    <row r="109" spans="1:59" s="15" customFormat="1" ht="26.25" x14ac:dyDescent="0.4">
      <c r="A109" s="7"/>
      <c r="B109" s="462"/>
      <c r="C109" s="475">
        <f t="shared" si="2"/>
        <v>9999999</v>
      </c>
      <c r="D109" s="474"/>
      <c r="E109" s="475">
        <f t="shared" si="3"/>
        <v>9999999</v>
      </c>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465"/>
      <c r="AK109" s="465"/>
      <c r="AL109" s="9"/>
      <c r="AM109" s="466"/>
      <c r="AN109" s="465"/>
      <c r="AO109" s="465"/>
      <c r="AP109" s="465"/>
      <c r="AQ109" s="465"/>
      <c r="AR109" s="465"/>
      <c r="AS109" s="465"/>
      <c r="AT109" s="465"/>
      <c r="AU109" s="465"/>
      <c r="AV109" s="465"/>
      <c r="AW109" s="465"/>
      <c r="AX109" s="465"/>
      <c r="AY109" s="465"/>
      <c r="AZ109" s="465"/>
      <c r="BA109" s="465"/>
      <c r="BB109" s="465"/>
      <c r="BC109" s="465"/>
      <c r="BD109" s="465"/>
      <c r="BE109" s="465"/>
      <c r="BF109" s="465"/>
      <c r="BG109" s="465"/>
    </row>
    <row r="110" spans="1:59" s="15" customFormat="1" ht="26.25" x14ac:dyDescent="0.4">
      <c r="A110" s="7"/>
      <c r="B110" s="462"/>
      <c r="C110" s="475">
        <f t="shared" si="2"/>
        <v>9999999</v>
      </c>
      <c r="D110" s="474"/>
      <c r="E110" s="475">
        <f t="shared" si="3"/>
        <v>9999999</v>
      </c>
      <c r="F110" s="465"/>
      <c r="G110" s="465"/>
      <c r="H110" s="465"/>
      <c r="I110" s="465"/>
      <c r="J110" s="465"/>
      <c r="K110" s="465"/>
      <c r="L110" s="465"/>
      <c r="M110" s="465"/>
      <c r="N110" s="465"/>
      <c r="O110" s="465"/>
      <c r="P110" s="465"/>
      <c r="Q110" s="465"/>
      <c r="R110" s="465"/>
      <c r="S110" s="465"/>
      <c r="T110" s="465"/>
      <c r="U110" s="465"/>
      <c r="V110" s="465"/>
      <c r="W110" s="465"/>
      <c r="X110" s="465"/>
      <c r="Y110" s="465"/>
      <c r="Z110" s="465"/>
      <c r="AA110" s="465"/>
      <c r="AB110" s="465"/>
      <c r="AC110" s="465"/>
      <c r="AD110" s="465"/>
      <c r="AE110" s="465"/>
      <c r="AF110" s="465"/>
      <c r="AG110" s="465"/>
      <c r="AH110" s="465"/>
      <c r="AI110" s="465"/>
      <c r="AJ110" s="465"/>
      <c r="AK110" s="465"/>
      <c r="AL110" s="9"/>
      <c r="AM110" s="466"/>
      <c r="AN110" s="465"/>
      <c r="AO110" s="465"/>
      <c r="AP110" s="465"/>
      <c r="AQ110" s="465"/>
      <c r="AR110" s="465"/>
      <c r="AS110" s="465"/>
      <c r="AT110" s="465"/>
      <c r="AU110" s="465"/>
      <c r="AV110" s="465"/>
      <c r="AW110" s="465"/>
      <c r="AX110" s="465"/>
      <c r="AY110" s="465"/>
      <c r="AZ110" s="465"/>
      <c r="BA110" s="465"/>
      <c r="BB110" s="465"/>
      <c r="BC110" s="465"/>
      <c r="BD110" s="465"/>
      <c r="BE110" s="465"/>
      <c r="BF110" s="465"/>
      <c r="BG110" s="465"/>
    </row>
    <row r="111" spans="1:59" s="15" customFormat="1" ht="26.25" x14ac:dyDescent="0.4">
      <c r="A111" s="7"/>
      <c r="B111" s="462"/>
      <c r="C111" s="475">
        <f t="shared" si="2"/>
        <v>9999999</v>
      </c>
      <c r="D111" s="474"/>
      <c r="E111" s="475">
        <f t="shared" si="3"/>
        <v>9999999</v>
      </c>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65"/>
      <c r="AE111" s="465"/>
      <c r="AF111" s="465"/>
      <c r="AG111" s="465"/>
      <c r="AH111" s="465"/>
      <c r="AI111" s="465"/>
      <c r="AJ111" s="465"/>
      <c r="AK111" s="465"/>
      <c r="AL111" s="9"/>
      <c r="AM111" s="466"/>
      <c r="AN111" s="465"/>
      <c r="AO111" s="465"/>
      <c r="AP111" s="465"/>
      <c r="AQ111" s="465"/>
      <c r="AR111" s="465"/>
      <c r="AS111" s="465"/>
      <c r="AT111" s="465"/>
      <c r="AU111" s="465"/>
      <c r="AV111" s="465"/>
      <c r="AW111" s="465"/>
      <c r="AX111" s="465"/>
      <c r="AY111" s="465"/>
      <c r="AZ111" s="465"/>
      <c r="BA111" s="465"/>
      <c r="BB111" s="465"/>
      <c r="BC111" s="465"/>
      <c r="BD111" s="465"/>
      <c r="BE111" s="465"/>
      <c r="BF111" s="465"/>
      <c r="BG111" s="465"/>
    </row>
    <row r="112" spans="1:59" s="15" customFormat="1" ht="26.25" x14ac:dyDescent="0.4">
      <c r="A112" s="7"/>
      <c r="B112" s="462"/>
      <c r="C112" s="475">
        <f t="shared" si="2"/>
        <v>9999999</v>
      </c>
      <c r="D112" s="474"/>
      <c r="E112" s="475">
        <f t="shared" si="3"/>
        <v>9999999</v>
      </c>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465"/>
      <c r="AG112" s="465"/>
      <c r="AH112" s="465"/>
      <c r="AI112" s="465"/>
      <c r="AJ112" s="465"/>
      <c r="AK112" s="465"/>
      <c r="AL112" s="9"/>
      <c r="AM112" s="466"/>
      <c r="AN112" s="465"/>
      <c r="AO112" s="465"/>
      <c r="AP112" s="465"/>
      <c r="AQ112" s="465"/>
      <c r="AR112" s="465"/>
      <c r="AS112" s="465"/>
      <c r="AT112" s="465"/>
      <c r="AU112" s="465"/>
      <c r="AV112" s="465"/>
      <c r="AW112" s="465"/>
      <c r="AX112" s="465"/>
      <c r="AY112" s="465"/>
      <c r="AZ112" s="465"/>
      <c r="BA112" s="465"/>
      <c r="BB112" s="465"/>
      <c r="BC112" s="465"/>
      <c r="BD112" s="465"/>
      <c r="BE112" s="465"/>
      <c r="BF112" s="465"/>
      <c r="BG112" s="465"/>
    </row>
    <row r="113" spans="1:59" s="15" customFormat="1" ht="23.25" x14ac:dyDescent="0.35">
      <c r="A113" s="7"/>
      <c r="B113" s="462"/>
      <c r="C113" s="475">
        <f t="shared" si="2"/>
        <v>9999999</v>
      </c>
      <c r="D113" s="465"/>
      <c r="E113" s="475">
        <f t="shared" si="3"/>
        <v>9999999</v>
      </c>
      <c r="F113" s="465"/>
      <c r="G113" s="465"/>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I113" s="465"/>
      <c r="AJ113" s="465"/>
      <c r="AK113" s="465"/>
      <c r="AL113" s="9"/>
      <c r="AM113" s="466"/>
      <c r="AN113" s="465"/>
      <c r="AO113" s="465"/>
      <c r="AP113" s="465"/>
      <c r="AQ113" s="465"/>
      <c r="AR113" s="465"/>
      <c r="AS113" s="465"/>
      <c r="AT113" s="465"/>
      <c r="AU113" s="465"/>
      <c r="AV113" s="465"/>
      <c r="AW113" s="465"/>
      <c r="AX113" s="465"/>
      <c r="AY113" s="465"/>
      <c r="AZ113" s="465"/>
      <c r="BA113" s="465"/>
      <c r="BB113" s="465"/>
      <c r="BC113" s="465"/>
      <c r="BD113" s="465"/>
      <c r="BE113" s="465"/>
      <c r="BF113" s="465"/>
      <c r="BG113" s="465"/>
    </row>
    <row r="114" spans="1:59" s="15" customFormat="1" x14ac:dyDescent="0.25">
      <c r="A114" s="7"/>
      <c r="B114" s="462"/>
      <c r="C114" s="465"/>
      <c r="D114" s="465"/>
      <c r="E114" s="465"/>
      <c r="F114" s="465"/>
      <c r="G114" s="465"/>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5"/>
      <c r="AL114" s="9"/>
      <c r="AM114" s="7"/>
      <c r="AN114" s="9"/>
      <c r="AO114" s="9"/>
      <c r="AP114" s="12"/>
      <c r="AQ114" s="12"/>
      <c r="AR114" s="12"/>
      <c r="AS114" s="12"/>
      <c r="AT114" s="12"/>
      <c r="AU114" s="12"/>
      <c r="AV114" s="12"/>
      <c r="AW114" s="12"/>
      <c r="AX114" s="12"/>
      <c r="AY114" s="12"/>
      <c r="AZ114" s="12"/>
      <c r="BA114" s="12"/>
      <c r="BB114" s="12"/>
      <c r="BC114" s="12"/>
      <c r="BD114" s="9"/>
    </row>
    <row r="115" spans="1:59" s="15" customFormat="1" x14ac:dyDescent="0.25">
      <c r="A115" s="7"/>
      <c r="B115" s="462"/>
      <c r="C115" s="465"/>
      <c r="D115" s="465"/>
      <c r="E115" s="465"/>
      <c r="F115" s="465"/>
      <c r="G115" s="465"/>
      <c r="H115" s="465"/>
      <c r="I115" s="465"/>
      <c r="J115" s="465"/>
      <c r="K115" s="465"/>
      <c r="L115" s="465"/>
      <c r="M115" s="465"/>
      <c r="N115" s="465"/>
      <c r="O115" s="465"/>
      <c r="P115" s="465"/>
      <c r="Q115" s="465"/>
      <c r="R115" s="465"/>
      <c r="S115" s="465"/>
      <c r="T115" s="465"/>
      <c r="U115" s="465"/>
      <c r="V115" s="465"/>
      <c r="W115" s="465"/>
      <c r="X115" s="465"/>
      <c r="Y115" s="465"/>
      <c r="Z115" s="465"/>
      <c r="AA115" s="465"/>
      <c r="AB115" s="465"/>
      <c r="AC115" s="465"/>
      <c r="AD115" s="465"/>
      <c r="AE115" s="465"/>
      <c r="AF115" s="465"/>
      <c r="AG115" s="465"/>
      <c r="AH115" s="465"/>
      <c r="AI115" s="465"/>
      <c r="AJ115" s="465"/>
      <c r="AK115" s="465"/>
      <c r="AL115" s="9"/>
      <c r="AM115" s="7"/>
      <c r="AN115" s="9"/>
      <c r="AO115" s="9"/>
      <c r="AP115" s="12"/>
      <c r="AQ115" s="12"/>
      <c r="AR115" s="12"/>
      <c r="AS115" s="12"/>
      <c r="AT115" s="12"/>
      <c r="AU115" s="12"/>
      <c r="AV115" s="12"/>
      <c r="AW115" s="12"/>
      <c r="AX115" s="12"/>
      <c r="AY115" s="12"/>
      <c r="AZ115" s="12"/>
      <c r="BA115" s="12"/>
      <c r="BB115" s="12"/>
      <c r="BC115" s="12"/>
      <c r="BD115" s="9"/>
    </row>
    <row r="116" spans="1:59" s="15" customFormat="1" x14ac:dyDescent="0.25">
      <c r="A116" s="7"/>
      <c r="B116" s="462"/>
      <c r="C116" s="465"/>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9"/>
      <c r="AM116" s="7"/>
      <c r="AN116" s="9"/>
      <c r="AO116" s="9"/>
      <c r="AP116" s="12"/>
      <c r="AQ116" s="12"/>
      <c r="AR116" s="12"/>
      <c r="AS116" s="12"/>
      <c r="AT116" s="12"/>
      <c r="AU116" s="12"/>
      <c r="AV116" s="12"/>
      <c r="AW116" s="12"/>
      <c r="AX116" s="12"/>
      <c r="AY116" s="12"/>
      <c r="AZ116" s="12"/>
      <c r="BA116" s="12"/>
      <c r="BB116" s="12"/>
      <c r="BC116" s="12"/>
      <c r="BD116" s="9"/>
    </row>
    <row r="117" spans="1:59" s="15" customFormat="1" x14ac:dyDescent="0.25">
      <c r="A117" s="7"/>
      <c r="B117" s="462"/>
      <c r="C117" s="465"/>
      <c r="D117" s="465"/>
      <c r="E117" s="465"/>
      <c r="F117" s="465"/>
      <c r="G117" s="465"/>
      <c r="H117" s="465"/>
      <c r="I117" s="465"/>
      <c r="J117" s="465"/>
      <c r="K117" s="465"/>
      <c r="L117" s="465"/>
      <c r="M117" s="465"/>
      <c r="N117" s="465"/>
      <c r="O117" s="465"/>
      <c r="P117" s="465"/>
      <c r="Q117" s="465"/>
      <c r="R117" s="465"/>
      <c r="S117" s="465"/>
      <c r="T117" s="465"/>
      <c r="U117" s="465"/>
      <c r="V117" s="465"/>
      <c r="W117" s="465"/>
      <c r="X117" s="465"/>
      <c r="Y117" s="465"/>
      <c r="Z117" s="465"/>
      <c r="AA117" s="465"/>
      <c r="AB117" s="465"/>
      <c r="AC117" s="465"/>
      <c r="AD117" s="465"/>
      <c r="AE117" s="465"/>
      <c r="AF117" s="465"/>
      <c r="AG117" s="465"/>
      <c r="AH117" s="465"/>
      <c r="AI117" s="465"/>
      <c r="AJ117" s="465"/>
      <c r="AK117" s="465"/>
      <c r="AL117" s="9"/>
      <c r="AM117" s="7"/>
      <c r="AN117" s="9"/>
      <c r="AO117" s="9"/>
      <c r="AP117" s="12"/>
      <c r="AQ117" s="12"/>
      <c r="AR117" s="12"/>
      <c r="AS117" s="12"/>
      <c r="AT117" s="12"/>
      <c r="AU117" s="12"/>
      <c r="AV117" s="12"/>
      <c r="AW117" s="12"/>
      <c r="AX117" s="12"/>
      <c r="AY117" s="12"/>
      <c r="AZ117" s="12"/>
      <c r="BA117" s="12"/>
      <c r="BB117" s="12"/>
      <c r="BC117" s="12"/>
      <c r="BD117" s="9"/>
    </row>
    <row r="118" spans="1:59" s="15" customFormat="1" x14ac:dyDescent="0.25">
      <c r="A118" s="7"/>
      <c r="B118" s="462"/>
      <c r="C118" s="465"/>
      <c r="D118" s="465"/>
      <c r="E118" s="465"/>
      <c r="F118" s="465"/>
      <c r="G118" s="465">
        <f>IF(ISNUMBER(G61)=FALSE,0,G61)</f>
        <v>0</v>
      </c>
      <c r="H118" s="465"/>
      <c r="I118" s="465">
        <f>IF(ISNUMBER(I61)=FALSE,0,I61)</f>
        <v>0</v>
      </c>
      <c r="J118" s="465"/>
      <c r="K118" s="465">
        <f>IF(ISNUMBER(K61)=FALSE,0,K61)</f>
        <v>0</v>
      </c>
      <c r="L118" s="465"/>
      <c r="M118" s="465">
        <f>IF(ISNUMBER(M61)=FALSE,0,M61)</f>
        <v>0</v>
      </c>
      <c r="N118" s="465"/>
      <c r="O118" s="465">
        <f>IF(ISNUMBER(O61)=FALSE,0,O61)</f>
        <v>0</v>
      </c>
      <c r="P118" s="465"/>
      <c r="Q118" s="465">
        <f>IF(ISNUMBER(Q61)=FALSE,0,Q61)</f>
        <v>0</v>
      </c>
      <c r="R118" s="465"/>
      <c r="S118" s="465">
        <f>IF(ISNUMBER(S61)=FALSE,0,S61)</f>
        <v>0</v>
      </c>
      <c r="T118" s="465"/>
      <c r="U118" s="465">
        <f>IF(ISNUMBER(U61)=FALSE,0,U61)</f>
        <v>0</v>
      </c>
      <c r="V118" s="465"/>
      <c r="W118" s="465">
        <f>IF(ISNUMBER(W61)=FALSE,0,W61)</f>
        <v>0</v>
      </c>
      <c r="X118" s="465"/>
      <c r="Y118" s="465">
        <f>IF(ISNUMBER(Y61)=FALSE,0,Y61)</f>
        <v>0</v>
      </c>
      <c r="Z118" s="465"/>
      <c r="AA118" s="465">
        <f>IF(ISNUMBER(AA61)=FALSE,0,AA61)</f>
        <v>0</v>
      </c>
      <c r="AB118" s="465"/>
      <c r="AC118" s="465">
        <f>IF(ISNUMBER(AC61)=FALSE,0,AC61)</f>
        <v>0</v>
      </c>
      <c r="AD118" s="465"/>
      <c r="AE118" s="465">
        <f>IF(ISNUMBER(AE61)=FALSE,0,AE61)</f>
        <v>0</v>
      </c>
      <c r="AF118" s="465"/>
      <c r="AG118" s="465">
        <f>IF(ISNUMBER(AG61)=FALSE,0,AG61)</f>
        <v>0</v>
      </c>
      <c r="AH118" s="465"/>
      <c r="AI118" s="465">
        <f>IF(ISNUMBER(AI61)=FALSE,0,AI61)</f>
        <v>0</v>
      </c>
      <c r="AJ118" s="465"/>
      <c r="AK118" s="465">
        <f>IF(ISNUMBER(AK61)=FALSE,0,AK61)</f>
        <v>0</v>
      </c>
      <c r="AL118" s="9"/>
      <c r="AM118" s="7"/>
      <c r="AN118" s="9"/>
      <c r="AO118" s="9"/>
      <c r="AP118" s="12"/>
      <c r="AQ118" s="12"/>
      <c r="AR118" s="12"/>
      <c r="AS118" s="12"/>
      <c r="AT118" s="12"/>
      <c r="AU118" s="12"/>
      <c r="AV118" s="12"/>
      <c r="AW118" s="12"/>
      <c r="AX118" s="12"/>
      <c r="AY118" s="12"/>
      <c r="AZ118" s="12"/>
      <c r="BA118" s="12"/>
      <c r="BB118" s="12"/>
      <c r="BC118" s="12"/>
      <c r="BD118" s="9"/>
    </row>
    <row r="119" spans="1:59" s="15" customFormat="1" x14ac:dyDescent="0.25">
      <c r="A119" s="7"/>
      <c r="B119" s="462"/>
      <c r="C119" s="477">
        <f>+K25</f>
        <v>0</v>
      </c>
      <c r="D119" s="477" t="str">
        <f>K11</f>
        <v>Process 2</v>
      </c>
      <c r="E119" s="477">
        <f>IF(C119="",1,1-C119)</f>
        <v>1</v>
      </c>
      <c r="F119" s="465"/>
      <c r="G119" s="465">
        <f>+G118*$E119*$E120*$E121*$E122*$E123*$E124*$E125</f>
        <v>0</v>
      </c>
      <c r="H119" s="465"/>
      <c r="I119" s="465">
        <f>+I118*$E119*$E120*$E121*$E122*$E123*$E124*$E125</f>
        <v>0</v>
      </c>
      <c r="J119" s="465"/>
      <c r="K119" s="465">
        <f>+K118*$E120*$E121*$E122*$E123*$E124*$E125</f>
        <v>0</v>
      </c>
      <c r="L119" s="465"/>
      <c r="M119" s="465">
        <f>+M118*$E120*$E121*$E122*$E123*$E124*$E125</f>
        <v>0</v>
      </c>
      <c r="N119" s="465"/>
      <c r="O119" s="465">
        <f>+O118*$E121*$E122*$E123*$E124*$E125</f>
        <v>0</v>
      </c>
      <c r="P119" s="465"/>
      <c r="Q119" s="465">
        <f>+Q118*$E121*$E122*$E123*$E124*$E125</f>
        <v>0</v>
      </c>
      <c r="R119" s="465"/>
      <c r="S119" s="465">
        <f>+S118*$E122*$E123*$E124*$E125</f>
        <v>0</v>
      </c>
      <c r="T119" s="465"/>
      <c r="U119" s="465">
        <f>+U118*$E122*$E123*$E124*$E125</f>
        <v>0</v>
      </c>
      <c r="V119" s="465"/>
      <c r="W119" s="465">
        <f>+W118*$E123*$E124*$E125</f>
        <v>0</v>
      </c>
      <c r="X119" s="465"/>
      <c r="Y119" s="465">
        <f>+Y118*$E123*$E124*$E125</f>
        <v>0</v>
      </c>
      <c r="Z119" s="465"/>
      <c r="AA119" s="465">
        <f>+AA118*$E124*$E125</f>
        <v>0</v>
      </c>
      <c r="AB119" s="465"/>
      <c r="AC119" s="465">
        <f>+AC118*$E124*$E125</f>
        <v>0</v>
      </c>
      <c r="AD119" s="465"/>
      <c r="AE119" s="465">
        <f>+AE118*$E125</f>
        <v>0</v>
      </c>
      <c r="AF119" s="465"/>
      <c r="AG119" s="465">
        <f>+AG118*$E125</f>
        <v>0</v>
      </c>
      <c r="AH119" s="465"/>
      <c r="AI119" s="465">
        <f>+AI118</f>
        <v>0</v>
      </c>
      <c r="AJ119" s="465"/>
      <c r="AK119" s="465">
        <f>+AK118</f>
        <v>0</v>
      </c>
      <c r="AL119" s="9"/>
      <c r="AM119" s="7"/>
      <c r="AN119" s="9"/>
      <c r="AO119" s="9"/>
      <c r="AP119" s="12"/>
      <c r="AQ119" s="12"/>
      <c r="AR119" s="12"/>
      <c r="AS119" s="12"/>
      <c r="AT119" s="12"/>
      <c r="AU119" s="12"/>
      <c r="AV119" s="12"/>
      <c r="AW119" s="12"/>
      <c r="AX119" s="12"/>
      <c r="AY119" s="12"/>
      <c r="AZ119" s="12"/>
      <c r="BA119" s="12"/>
      <c r="BB119" s="12"/>
      <c r="BC119" s="12"/>
      <c r="BD119" s="9"/>
    </row>
    <row r="120" spans="1:59" s="15" customFormat="1" x14ac:dyDescent="0.25">
      <c r="A120" s="7"/>
      <c r="B120" s="462"/>
      <c r="C120" s="477">
        <f>+O25</f>
        <v>0</v>
      </c>
      <c r="D120" s="477" t="str">
        <f>O11</f>
        <v>Process 3</v>
      </c>
      <c r="E120" s="477">
        <f t="shared" ref="E120:E125" si="4">IF(C120="",1,1-C120)</f>
        <v>1</v>
      </c>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c r="AK120" s="465"/>
      <c r="AL120" s="9"/>
      <c r="AM120" s="7"/>
      <c r="AN120" s="9"/>
      <c r="AO120" s="9"/>
      <c r="AP120" s="12"/>
      <c r="AQ120" s="12"/>
      <c r="AR120" s="12"/>
      <c r="AS120" s="12"/>
      <c r="AT120" s="12"/>
      <c r="AU120" s="12"/>
      <c r="AV120" s="12"/>
      <c r="AW120" s="12"/>
      <c r="AX120" s="12"/>
      <c r="AY120" s="12"/>
      <c r="AZ120" s="12"/>
      <c r="BA120" s="12"/>
      <c r="BB120" s="12"/>
      <c r="BC120" s="12"/>
      <c r="BD120" s="9"/>
    </row>
    <row r="121" spans="1:59" s="15" customFormat="1" x14ac:dyDescent="0.25">
      <c r="A121" s="7"/>
      <c r="B121" s="462"/>
      <c r="C121" s="477">
        <f>+S25</f>
        <v>0</v>
      </c>
      <c r="D121" s="477" t="str">
        <f>S11</f>
        <v>Process 4</v>
      </c>
      <c r="E121" s="477">
        <f t="shared" si="4"/>
        <v>1</v>
      </c>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465"/>
      <c r="AE121" s="465"/>
      <c r="AF121" s="465"/>
      <c r="AG121" s="465"/>
      <c r="AH121" s="465"/>
      <c r="AI121" s="465"/>
      <c r="AJ121" s="465"/>
      <c r="AK121" s="465"/>
      <c r="AL121" s="9"/>
      <c r="AM121" s="7"/>
      <c r="AN121" s="9"/>
      <c r="AO121" s="9"/>
      <c r="AP121" s="12"/>
      <c r="AQ121" s="12"/>
      <c r="AR121" s="12"/>
      <c r="AS121" s="12"/>
      <c r="AT121" s="12"/>
      <c r="AU121" s="12"/>
      <c r="AV121" s="12"/>
      <c r="AW121" s="12"/>
      <c r="AX121" s="12"/>
      <c r="AY121" s="12"/>
      <c r="AZ121" s="12"/>
      <c r="BA121" s="12"/>
      <c r="BB121" s="12"/>
      <c r="BC121" s="12"/>
      <c r="BD121" s="9"/>
    </row>
    <row r="122" spans="1:59" s="15" customFormat="1" x14ac:dyDescent="0.25">
      <c r="A122" s="7"/>
      <c r="B122" s="462"/>
      <c r="C122" s="477">
        <f>+W25</f>
        <v>0</v>
      </c>
      <c r="D122" s="477" t="str">
        <f>W11</f>
        <v>Process 5</v>
      </c>
      <c r="E122" s="477">
        <f t="shared" si="4"/>
        <v>1</v>
      </c>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c r="AK122" s="465"/>
      <c r="AL122" s="9"/>
      <c r="AM122" s="7"/>
      <c r="AN122" s="9"/>
      <c r="AO122" s="9"/>
      <c r="AP122" s="12"/>
      <c r="AQ122" s="12"/>
      <c r="AR122" s="12"/>
      <c r="AS122" s="12"/>
      <c r="AT122" s="12"/>
      <c r="AU122" s="12"/>
      <c r="AV122" s="12"/>
      <c r="AW122" s="12"/>
      <c r="AX122" s="12"/>
      <c r="AY122" s="12"/>
      <c r="AZ122" s="12"/>
      <c r="BA122" s="12"/>
      <c r="BB122" s="12"/>
      <c r="BC122" s="12"/>
      <c r="BD122" s="9"/>
    </row>
    <row r="123" spans="1:59" s="15" customFormat="1" x14ac:dyDescent="0.25">
      <c r="A123" s="7"/>
      <c r="B123" s="462"/>
      <c r="C123" s="477">
        <f>+AA25</f>
        <v>0</v>
      </c>
      <c r="D123" s="477" t="str">
        <f>AA11</f>
        <v>Process 6</v>
      </c>
      <c r="E123" s="477">
        <f t="shared" si="4"/>
        <v>1</v>
      </c>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65"/>
      <c r="AK123" s="465"/>
      <c r="AL123" s="9"/>
      <c r="AM123" s="7"/>
      <c r="AN123" s="9"/>
      <c r="AO123" s="9"/>
      <c r="AP123" s="12"/>
      <c r="AQ123" s="12"/>
      <c r="AR123" s="12"/>
      <c r="AS123" s="12"/>
      <c r="AT123" s="12"/>
      <c r="AU123" s="12"/>
      <c r="AV123" s="12"/>
      <c r="AW123" s="12"/>
      <c r="AX123" s="12"/>
      <c r="AY123" s="12"/>
      <c r="AZ123" s="12"/>
      <c r="BA123" s="12"/>
      <c r="BB123" s="12"/>
      <c r="BC123" s="12"/>
      <c r="BD123" s="9"/>
    </row>
    <row r="124" spans="1:59" s="15" customFormat="1" x14ac:dyDescent="0.25">
      <c r="A124" s="7"/>
      <c r="B124" s="462"/>
      <c r="C124" s="477">
        <f>+AE25</f>
        <v>0</v>
      </c>
      <c r="D124" s="477" t="str">
        <f>AE11</f>
        <v>Process 7</v>
      </c>
      <c r="E124" s="477">
        <f t="shared" si="4"/>
        <v>1</v>
      </c>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9"/>
      <c r="AM124" s="7"/>
      <c r="AN124" s="9"/>
      <c r="AO124" s="9"/>
      <c r="AP124" s="12"/>
      <c r="AQ124" s="12"/>
      <c r="AR124" s="12"/>
      <c r="AS124" s="12"/>
      <c r="AT124" s="12"/>
      <c r="AU124" s="12"/>
      <c r="AV124" s="12"/>
      <c r="AW124" s="12"/>
      <c r="AX124" s="12"/>
      <c r="AY124" s="12"/>
      <c r="AZ124" s="12"/>
      <c r="BA124" s="12"/>
      <c r="BB124" s="12"/>
      <c r="BC124" s="12"/>
      <c r="BD124" s="9"/>
    </row>
    <row r="125" spans="1:59" s="15" customFormat="1" x14ac:dyDescent="0.25">
      <c r="A125" s="7"/>
      <c r="B125" s="462"/>
      <c r="C125" s="477">
        <f>+AI25</f>
        <v>0</v>
      </c>
      <c r="D125" s="477" t="str">
        <f>AI11</f>
        <v>Process 8</v>
      </c>
      <c r="E125" s="477">
        <f t="shared" si="4"/>
        <v>1</v>
      </c>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9"/>
      <c r="AM125" s="7"/>
      <c r="AN125" s="9"/>
      <c r="AO125" s="9"/>
      <c r="AP125" s="12"/>
      <c r="AQ125" s="12"/>
      <c r="AR125" s="12"/>
      <c r="AS125" s="12"/>
      <c r="AT125" s="12"/>
      <c r="AU125" s="12"/>
      <c r="AV125" s="12"/>
      <c r="AW125" s="12"/>
      <c r="AX125" s="12"/>
      <c r="AY125" s="12"/>
      <c r="AZ125" s="12"/>
      <c r="BA125" s="12"/>
      <c r="BB125" s="12"/>
      <c r="BC125" s="12"/>
      <c r="BD125" s="9"/>
    </row>
    <row r="126" spans="1:59" s="15" customFormat="1" x14ac:dyDescent="0.25">
      <c r="A126" s="7"/>
      <c r="B126" s="462"/>
      <c r="C126" s="465"/>
      <c r="D126" s="465"/>
      <c r="E126" s="465"/>
      <c r="F126" s="465"/>
      <c r="G126" s="465">
        <f>IF(G119=0,999999999999,G119)</f>
        <v>999999999999</v>
      </c>
      <c r="H126" s="465"/>
      <c r="I126" s="465">
        <f t="shared" ref="I126:AK126" si="5">IF(I119=0,999999999999,I119)</f>
        <v>999999999999</v>
      </c>
      <c r="J126" s="465"/>
      <c r="K126" s="465">
        <f t="shared" si="5"/>
        <v>999999999999</v>
      </c>
      <c r="L126" s="465"/>
      <c r="M126" s="465">
        <f t="shared" si="5"/>
        <v>999999999999</v>
      </c>
      <c r="N126" s="465"/>
      <c r="O126" s="465">
        <f t="shared" si="5"/>
        <v>999999999999</v>
      </c>
      <c r="P126" s="465"/>
      <c r="Q126" s="465">
        <f t="shared" si="5"/>
        <v>999999999999</v>
      </c>
      <c r="R126" s="465"/>
      <c r="S126" s="465">
        <f t="shared" si="5"/>
        <v>999999999999</v>
      </c>
      <c r="T126" s="465"/>
      <c r="U126" s="465">
        <f t="shared" si="5"/>
        <v>999999999999</v>
      </c>
      <c r="V126" s="465"/>
      <c r="W126" s="465">
        <f t="shared" si="5"/>
        <v>999999999999</v>
      </c>
      <c r="X126" s="465"/>
      <c r="Y126" s="465">
        <f t="shared" si="5"/>
        <v>999999999999</v>
      </c>
      <c r="Z126" s="465"/>
      <c r="AA126" s="465">
        <f t="shared" si="5"/>
        <v>999999999999</v>
      </c>
      <c r="AB126" s="465"/>
      <c r="AC126" s="465">
        <f t="shared" si="5"/>
        <v>999999999999</v>
      </c>
      <c r="AD126" s="465"/>
      <c r="AE126" s="465">
        <f t="shared" si="5"/>
        <v>999999999999</v>
      </c>
      <c r="AF126" s="465"/>
      <c r="AG126" s="465">
        <f t="shared" si="5"/>
        <v>999999999999</v>
      </c>
      <c r="AH126" s="465"/>
      <c r="AI126" s="465">
        <f t="shared" si="5"/>
        <v>999999999999</v>
      </c>
      <c r="AJ126" s="465"/>
      <c r="AK126" s="465">
        <f t="shared" si="5"/>
        <v>999999999999</v>
      </c>
      <c r="AL126" s="9"/>
      <c r="AM126" s="7"/>
      <c r="AN126" s="9"/>
      <c r="AO126" s="9"/>
      <c r="AP126" s="12"/>
      <c r="AQ126" s="12"/>
      <c r="AR126" s="12"/>
      <c r="AS126" s="12"/>
      <c r="AT126" s="12"/>
      <c r="AU126" s="12"/>
      <c r="AV126" s="12"/>
      <c r="AW126" s="12"/>
      <c r="AX126" s="12"/>
      <c r="AY126" s="12"/>
      <c r="AZ126" s="12"/>
      <c r="BA126" s="12"/>
      <c r="BB126" s="12"/>
      <c r="BC126" s="12"/>
      <c r="BD126" s="9"/>
    </row>
    <row r="127" spans="1:59" s="15" customFormat="1" x14ac:dyDescent="0.25">
      <c r="A127" s="7"/>
      <c r="B127" s="462"/>
      <c r="C127" s="465"/>
      <c r="D127" s="465"/>
      <c r="E127" s="465"/>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F127" s="465"/>
      <c r="AG127" s="465"/>
      <c r="AH127" s="465"/>
      <c r="AI127" s="465"/>
      <c r="AJ127" s="465"/>
      <c r="AK127" s="465"/>
      <c r="AL127" s="9"/>
      <c r="AM127" s="7"/>
      <c r="AN127" s="9"/>
      <c r="AO127" s="9"/>
      <c r="AP127" s="12"/>
      <c r="AQ127" s="12"/>
      <c r="AR127" s="12"/>
      <c r="AS127" s="12"/>
      <c r="AT127" s="12"/>
      <c r="AU127" s="12"/>
      <c r="AV127" s="12"/>
      <c r="AW127" s="12"/>
      <c r="AX127" s="12"/>
      <c r="AY127" s="12"/>
      <c r="AZ127" s="12"/>
      <c r="BA127" s="12"/>
      <c r="BB127" s="12"/>
      <c r="BC127" s="12"/>
      <c r="BD127" s="9"/>
    </row>
    <row r="128" spans="1:59" s="15" customFormat="1" x14ac:dyDescent="0.25">
      <c r="A128" s="7"/>
      <c r="B128" s="462"/>
      <c r="C128" s="465"/>
      <c r="D128" s="465"/>
      <c r="E128" s="465"/>
      <c r="F128" s="465" t="s">
        <v>130</v>
      </c>
      <c r="G128" s="465">
        <f>+G126</f>
        <v>999999999999</v>
      </c>
      <c r="H128" s="465"/>
      <c r="I128" s="465"/>
      <c r="J128" s="465"/>
      <c r="K128" s="465">
        <f>+K126</f>
        <v>999999999999</v>
      </c>
      <c r="L128" s="465"/>
      <c r="M128" s="465"/>
      <c r="N128" s="465"/>
      <c r="O128" s="465">
        <f>+O126</f>
        <v>999999999999</v>
      </c>
      <c r="P128" s="465"/>
      <c r="Q128" s="465"/>
      <c r="R128" s="465"/>
      <c r="S128" s="465">
        <f>+S126</f>
        <v>999999999999</v>
      </c>
      <c r="T128" s="465"/>
      <c r="U128" s="465"/>
      <c r="V128" s="465"/>
      <c r="W128" s="465">
        <f>+W126</f>
        <v>999999999999</v>
      </c>
      <c r="X128" s="465"/>
      <c r="Y128" s="465"/>
      <c r="Z128" s="465"/>
      <c r="AA128" s="465">
        <f>+AA126</f>
        <v>999999999999</v>
      </c>
      <c r="AB128" s="465"/>
      <c r="AC128" s="465"/>
      <c r="AD128" s="465"/>
      <c r="AE128" s="465">
        <f>+AE126</f>
        <v>999999999999</v>
      </c>
      <c r="AF128" s="465"/>
      <c r="AG128" s="465"/>
      <c r="AH128" s="465"/>
      <c r="AI128" s="465">
        <f>+AI126</f>
        <v>999999999999</v>
      </c>
      <c r="AJ128" s="465"/>
      <c r="AK128" s="465"/>
      <c r="AL128" s="9"/>
      <c r="AM128" s="7"/>
      <c r="AN128" s="9"/>
      <c r="AO128" s="9"/>
      <c r="AP128" s="12"/>
      <c r="AQ128" s="12"/>
      <c r="AR128" s="12"/>
      <c r="AS128" s="12"/>
      <c r="AT128" s="12"/>
      <c r="AU128" s="12"/>
      <c r="AV128" s="12"/>
      <c r="AW128" s="12"/>
      <c r="AX128" s="12"/>
      <c r="AY128" s="12"/>
      <c r="AZ128" s="12"/>
      <c r="BA128" s="12"/>
      <c r="BB128" s="12"/>
      <c r="BC128" s="12"/>
      <c r="BD128" s="9"/>
    </row>
    <row r="129" spans="1:56" s="15" customFormat="1" x14ac:dyDescent="0.25">
      <c r="A129" s="7"/>
      <c r="B129" s="462"/>
      <c r="C129" s="465"/>
      <c r="D129" s="465"/>
      <c r="E129" s="465"/>
      <c r="F129" s="465" t="s">
        <v>131</v>
      </c>
      <c r="G129" s="465"/>
      <c r="H129" s="465"/>
      <c r="I129" s="465">
        <f>+I126</f>
        <v>999999999999</v>
      </c>
      <c r="J129" s="465"/>
      <c r="K129" s="465"/>
      <c r="L129" s="465"/>
      <c r="M129" s="465">
        <f>+M126</f>
        <v>999999999999</v>
      </c>
      <c r="N129" s="465"/>
      <c r="O129" s="465"/>
      <c r="P129" s="465"/>
      <c r="Q129" s="465">
        <f>+Q126</f>
        <v>999999999999</v>
      </c>
      <c r="R129" s="465"/>
      <c r="S129" s="465"/>
      <c r="T129" s="465"/>
      <c r="U129" s="465">
        <f>+U126</f>
        <v>999999999999</v>
      </c>
      <c r="V129" s="465"/>
      <c r="W129" s="465"/>
      <c r="X129" s="465"/>
      <c r="Y129" s="465">
        <f>+Y126</f>
        <v>999999999999</v>
      </c>
      <c r="Z129" s="465"/>
      <c r="AA129" s="465"/>
      <c r="AB129" s="465"/>
      <c r="AC129" s="465">
        <f>+AC126</f>
        <v>999999999999</v>
      </c>
      <c r="AD129" s="465"/>
      <c r="AE129" s="465"/>
      <c r="AF129" s="465"/>
      <c r="AG129" s="465">
        <f>+AG126</f>
        <v>999999999999</v>
      </c>
      <c r="AH129" s="465"/>
      <c r="AI129" s="465"/>
      <c r="AJ129" s="465"/>
      <c r="AK129" s="465">
        <f>+AK126</f>
        <v>999999999999</v>
      </c>
      <c r="AL129" s="9"/>
      <c r="AM129" s="7"/>
      <c r="AN129" s="9"/>
      <c r="AO129" s="9"/>
      <c r="AP129" s="12"/>
      <c r="AQ129" s="12"/>
      <c r="AR129" s="12"/>
      <c r="AS129" s="12"/>
      <c r="AT129" s="12"/>
      <c r="AU129" s="12"/>
      <c r="AV129" s="12"/>
      <c r="AW129" s="12"/>
      <c r="AX129" s="12"/>
      <c r="AY129" s="12"/>
      <c r="AZ129" s="12"/>
      <c r="BA129" s="12"/>
      <c r="BB129" s="12"/>
      <c r="BC129" s="12"/>
      <c r="BD129" s="9"/>
    </row>
    <row r="130" spans="1:56" s="15" customFormat="1" x14ac:dyDescent="0.25">
      <c r="A130" s="7"/>
      <c r="B130" s="462"/>
      <c r="C130" s="465"/>
      <c r="D130" s="465"/>
      <c r="E130" s="465"/>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5"/>
      <c r="AJ130" s="465"/>
      <c r="AK130" s="465"/>
      <c r="AL130" s="9"/>
      <c r="AM130" s="7"/>
      <c r="AN130" s="9"/>
      <c r="AO130" s="9"/>
      <c r="AP130" s="12"/>
      <c r="AQ130" s="12"/>
      <c r="AR130" s="12"/>
      <c r="AS130" s="12"/>
      <c r="AT130" s="12"/>
      <c r="AU130" s="12"/>
      <c r="AV130" s="12"/>
      <c r="AW130" s="12"/>
      <c r="AX130" s="12"/>
      <c r="AY130" s="12"/>
      <c r="AZ130" s="12"/>
      <c r="BA130" s="12"/>
      <c r="BB130" s="12"/>
      <c r="BC130" s="12"/>
      <c r="BD130" s="9"/>
    </row>
    <row r="131" spans="1:56" s="15" customFormat="1" x14ac:dyDescent="0.25">
      <c r="A131" s="7"/>
      <c r="B131" s="462"/>
      <c r="C131" s="465"/>
      <c r="D131" s="465"/>
      <c r="E131" s="465">
        <f>MIN(G131:N131)</f>
        <v>999999999999</v>
      </c>
      <c r="F131" s="465" t="s">
        <v>149</v>
      </c>
      <c r="G131" s="465">
        <f>ROUND(G128,0)</f>
        <v>999999999999</v>
      </c>
      <c r="H131" s="465">
        <f>ROUND(K128,0)</f>
        <v>999999999999</v>
      </c>
      <c r="I131" s="465">
        <f>ROUND(O128,0)</f>
        <v>999999999999</v>
      </c>
      <c r="J131" s="465">
        <f>ROUND(S128,0)</f>
        <v>999999999999</v>
      </c>
      <c r="K131" s="465">
        <f>ROUND(W128,0)</f>
        <v>999999999999</v>
      </c>
      <c r="L131" s="465">
        <f>ROUND(AA128,0)</f>
        <v>999999999999</v>
      </c>
      <c r="M131" s="465">
        <f>ROUND(AE128,0)</f>
        <v>999999999999</v>
      </c>
      <c r="N131" s="465">
        <f>ROUND(AI128,0)</f>
        <v>999999999999</v>
      </c>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c r="AK131" s="465"/>
      <c r="AL131" s="9"/>
      <c r="AM131" s="7"/>
      <c r="AN131" s="9"/>
      <c r="AO131" s="9"/>
      <c r="AP131" s="12"/>
      <c r="AQ131" s="12"/>
      <c r="AR131" s="12"/>
      <c r="AS131" s="12"/>
      <c r="AT131" s="12"/>
      <c r="AU131" s="12"/>
      <c r="AV131" s="12"/>
      <c r="AW131" s="12"/>
      <c r="AX131" s="12"/>
      <c r="AY131" s="12"/>
      <c r="AZ131" s="12"/>
      <c r="BA131" s="12"/>
      <c r="BB131" s="12"/>
      <c r="BC131" s="12"/>
      <c r="BD131" s="9"/>
    </row>
    <row r="132" spans="1:56" s="15" customFormat="1" x14ac:dyDescent="0.25">
      <c r="A132" s="7"/>
      <c r="B132" s="462"/>
      <c r="C132" s="465"/>
      <c r="D132" s="465"/>
      <c r="E132" s="465">
        <f>MIN(G132:N132)</f>
        <v>999999999999</v>
      </c>
      <c r="F132" s="465" t="s">
        <v>150</v>
      </c>
      <c r="G132" s="465">
        <f>ROUND(I129,0)</f>
        <v>999999999999</v>
      </c>
      <c r="H132" s="465">
        <f>ROUND(M129,0)</f>
        <v>999999999999</v>
      </c>
      <c r="I132" s="465">
        <f>ROUND(Q129,0)</f>
        <v>999999999999</v>
      </c>
      <c r="J132" s="465">
        <f>ROUND(U129,0)</f>
        <v>999999999999</v>
      </c>
      <c r="K132" s="465">
        <f>ROUND(Y129,0)</f>
        <v>999999999999</v>
      </c>
      <c r="L132" s="465">
        <f>ROUND(AC129,0)</f>
        <v>999999999999</v>
      </c>
      <c r="M132" s="465">
        <f>ROUND(AG129,0)</f>
        <v>999999999999</v>
      </c>
      <c r="N132" s="465">
        <f>ROUND(AK129,0)</f>
        <v>999999999999</v>
      </c>
      <c r="O132" s="465"/>
      <c r="P132" s="465"/>
      <c r="Q132" s="465"/>
      <c r="R132" s="465"/>
      <c r="S132" s="465"/>
      <c r="T132" s="465"/>
      <c r="U132" s="465"/>
      <c r="V132" s="465"/>
      <c r="W132" s="465"/>
      <c r="X132" s="465"/>
      <c r="Y132" s="465"/>
      <c r="Z132" s="465"/>
      <c r="AA132" s="465"/>
      <c r="AB132" s="465"/>
      <c r="AC132" s="465"/>
      <c r="AD132" s="465"/>
      <c r="AE132" s="465"/>
      <c r="AF132" s="465"/>
      <c r="AG132" s="465"/>
      <c r="AH132" s="465"/>
      <c r="AI132" s="465"/>
      <c r="AJ132" s="465"/>
      <c r="AK132" s="465"/>
      <c r="AL132" s="9"/>
      <c r="AM132" s="7"/>
      <c r="AN132" s="9"/>
      <c r="AO132" s="9"/>
      <c r="AP132" s="12"/>
      <c r="AQ132" s="12"/>
      <c r="AR132" s="12"/>
      <c r="AS132" s="12"/>
      <c r="AT132" s="12"/>
      <c r="AU132" s="12"/>
      <c r="AV132" s="12"/>
      <c r="AW132" s="12"/>
      <c r="AX132" s="12"/>
      <c r="AY132" s="12"/>
      <c r="AZ132" s="12"/>
      <c r="BA132" s="12"/>
      <c r="BB132" s="12"/>
      <c r="BC132" s="12"/>
      <c r="BD132" s="9"/>
    </row>
    <row r="133" spans="1:56" s="15" customFormat="1" x14ac:dyDescent="0.25">
      <c r="A133" s="7"/>
      <c r="B133" s="462"/>
      <c r="C133" s="465"/>
      <c r="D133" s="465"/>
      <c r="E133" s="465"/>
      <c r="F133" s="465"/>
      <c r="G133" s="465"/>
      <c r="H133" s="465"/>
      <c r="I133" s="465"/>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c r="AF133" s="465"/>
      <c r="AG133" s="465"/>
      <c r="AH133" s="465"/>
      <c r="AI133" s="465"/>
      <c r="AJ133" s="465"/>
      <c r="AK133" s="465"/>
      <c r="AL133" s="9"/>
      <c r="AM133" s="7"/>
      <c r="AN133" s="9"/>
      <c r="AO133" s="9"/>
      <c r="AP133" s="12"/>
      <c r="AQ133" s="12"/>
      <c r="AR133" s="12"/>
      <c r="AS133" s="12"/>
      <c r="AT133" s="12"/>
      <c r="AU133" s="12"/>
      <c r="AV133" s="12"/>
      <c r="AW133" s="12"/>
      <c r="AX133" s="12"/>
      <c r="AY133" s="12"/>
      <c r="AZ133" s="12"/>
      <c r="BA133" s="12"/>
      <c r="BB133" s="12"/>
      <c r="BC133" s="12"/>
      <c r="BD133" s="9"/>
    </row>
    <row r="134" spans="1:56" s="15" customFormat="1" x14ac:dyDescent="0.25">
      <c r="A134" s="7"/>
      <c r="B134" s="462"/>
      <c r="C134" s="465"/>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5"/>
      <c r="AD134" s="465"/>
      <c r="AE134" s="465"/>
      <c r="AF134" s="465"/>
      <c r="AG134" s="465"/>
      <c r="AH134" s="465"/>
      <c r="AI134" s="465"/>
      <c r="AJ134" s="465"/>
      <c r="AK134" s="465"/>
      <c r="AL134" s="9"/>
      <c r="AM134" s="7"/>
      <c r="AN134" s="9"/>
      <c r="AO134" s="9"/>
      <c r="AP134" s="12"/>
      <c r="AQ134" s="12"/>
      <c r="AR134" s="12"/>
      <c r="AS134" s="12"/>
      <c r="AT134" s="12"/>
      <c r="AU134" s="12"/>
      <c r="AV134" s="12"/>
      <c r="AW134" s="12"/>
      <c r="AX134" s="12"/>
      <c r="AY134" s="12"/>
      <c r="AZ134" s="12"/>
      <c r="BA134" s="12"/>
      <c r="BB134" s="12"/>
      <c r="BC134" s="12"/>
      <c r="BD134" s="9"/>
    </row>
    <row r="135" spans="1:56" s="15" customFormat="1" x14ac:dyDescent="0.25">
      <c r="A135" s="7"/>
      <c r="B135" s="478"/>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7"/>
      <c r="AN135" s="9"/>
      <c r="AO135" s="9"/>
      <c r="AP135" s="12"/>
      <c r="AQ135" s="12"/>
      <c r="AR135" s="12"/>
      <c r="AS135" s="12"/>
      <c r="AT135" s="12"/>
      <c r="AU135" s="12"/>
      <c r="AV135" s="12"/>
      <c r="AW135" s="12"/>
      <c r="AX135" s="12"/>
      <c r="AY135" s="12"/>
      <c r="AZ135" s="12"/>
      <c r="BA135" s="12"/>
      <c r="BB135" s="12"/>
      <c r="BC135" s="12"/>
      <c r="BD135" s="9"/>
    </row>
    <row r="136" spans="1:56" s="15" customFormat="1" x14ac:dyDescent="0.25">
      <c r="A136" s="7"/>
      <c r="B136" s="478"/>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7"/>
      <c r="AN136" s="9"/>
      <c r="AO136" s="9"/>
      <c r="AP136" s="12"/>
      <c r="AQ136" s="12"/>
      <c r="AR136" s="12"/>
      <c r="AS136" s="12"/>
      <c r="AT136" s="12"/>
      <c r="AU136" s="12"/>
      <c r="AV136" s="12"/>
      <c r="AW136" s="12"/>
      <c r="AX136" s="12"/>
      <c r="AY136" s="12"/>
      <c r="AZ136" s="12"/>
      <c r="BA136" s="12"/>
      <c r="BB136" s="12"/>
      <c r="BC136" s="12"/>
      <c r="BD136" s="9"/>
    </row>
    <row r="137" spans="1:56" s="15" customFormat="1" x14ac:dyDescent="0.25">
      <c r="A137" s="7"/>
      <c r="B137" s="478"/>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7"/>
      <c r="AN137" s="9"/>
      <c r="AO137" s="9"/>
      <c r="AP137" s="12"/>
      <c r="AQ137" s="12"/>
      <c r="AR137" s="12"/>
      <c r="AS137" s="12"/>
      <c r="AT137" s="12"/>
      <c r="AU137" s="12"/>
      <c r="AV137" s="12"/>
      <c r="AW137" s="12"/>
      <c r="AX137" s="12"/>
      <c r="AY137" s="12"/>
      <c r="AZ137" s="12"/>
      <c r="BA137" s="12"/>
      <c r="BB137" s="12"/>
      <c r="BC137" s="12"/>
      <c r="BD137" s="9"/>
    </row>
    <row r="138" spans="1:56" s="15" customFormat="1" x14ac:dyDescent="0.25">
      <c r="A138" s="7"/>
      <c r="B138" s="478"/>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7"/>
      <c r="AN138" s="9"/>
      <c r="AO138" s="9"/>
      <c r="AP138" s="12"/>
      <c r="AQ138" s="12"/>
      <c r="AR138" s="12"/>
      <c r="AS138" s="12"/>
      <c r="AT138" s="12"/>
      <c r="AU138" s="12"/>
      <c r="AV138" s="12"/>
      <c r="AW138" s="12"/>
      <c r="AX138" s="12"/>
      <c r="AY138" s="12"/>
      <c r="AZ138" s="12"/>
      <c r="BA138" s="12"/>
      <c r="BB138" s="12"/>
      <c r="BC138" s="12"/>
      <c r="BD138" s="9"/>
    </row>
    <row r="139" spans="1:56" s="15" customFormat="1" x14ac:dyDescent="0.25">
      <c r="A139" s="7"/>
      <c r="B139" s="478"/>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7"/>
      <c r="AN139" s="9"/>
      <c r="AO139" s="9"/>
      <c r="AP139" s="12"/>
      <c r="AQ139" s="12"/>
      <c r="AR139" s="12"/>
      <c r="AS139" s="12"/>
      <c r="AT139" s="12"/>
      <c r="AU139" s="12"/>
      <c r="AV139" s="12"/>
      <c r="AW139" s="12"/>
      <c r="AX139" s="12"/>
      <c r="AY139" s="12"/>
      <c r="AZ139" s="12"/>
      <c r="BA139" s="12"/>
      <c r="BB139" s="12"/>
      <c r="BC139" s="12"/>
      <c r="BD139" s="9"/>
    </row>
    <row r="140" spans="1:56" s="15" customFormat="1" x14ac:dyDescent="0.25">
      <c r="A140" s="7"/>
      <c r="B140" s="478"/>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7"/>
      <c r="AN140" s="9"/>
      <c r="AO140" s="9"/>
      <c r="AP140" s="12"/>
      <c r="AQ140" s="12"/>
      <c r="AR140" s="12"/>
      <c r="AS140" s="12"/>
      <c r="AT140" s="12"/>
      <c r="AU140" s="12"/>
      <c r="AV140" s="12"/>
      <c r="AW140" s="12"/>
      <c r="AX140" s="12"/>
      <c r="AY140" s="12"/>
      <c r="AZ140" s="12"/>
      <c r="BA140" s="12"/>
      <c r="BB140" s="12"/>
      <c r="BC140" s="12"/>
      <c r="BD140" s="9"/>
    </row>
    <row r="141" spans="1:56" s="15" customFormat="1" x14ac:dyDescent="0.25">
      <c r="A141" s="7"/>
      <c r="B141" s="478"/>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7"/>
      <c r="AN141" s="9"/>
      <c r="AO141" s="9"/>
      <c r="AP141" s="12"/>
      <c r="AQ141" s="12"/>
      <c r="AR141" s="12"/>
      <c r="AS141" s="12"/>
      <c r="AT141" s="12"/>
      <c r="AU141" s="12"/>
      <c r="AV141" s="12"/>
      <c r="AW141" s="12"/>
      <c r="AX141" s="12"/>
      <c r="AY141" s="12"/>
      <c r="AZ141" s="12"/>
      <c r="BA141" s="12"/>
      <c r="BB141" s="12"/>
      <c r="BC141" s="12"/>
      <c r="BD141" s="9"/>
    </row>
    <row r="142" spans="1:56" s="15" customFormat="1" x14ac:dyDescent="0.25">
      <c r="A142" s="7"/>
      <c r="B142" s="478"/>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7"/>
      <c r="AN142" s="9"/>
      <c r="AO142" s="9"/>
      <c r="AP142" s="12"/>
      <c r="AQ142" s="12"/>
      <c r="AR142" s="12"/>
      <c r="AS142" s="12"/>
      <c r="AT142" s="12"/>
      <c r="AU142" s="12"/>
      <c r="AV142" s="12"/>
      <c r="AW142" s="12"/>
      <c r="AX142" s="12"/>
      <c r="AY142" s="12"/>
      <c r="AZ142" s="12"/>
      <c r="BA142" s="12"/>
      <c r="BB142" s="12"/>
      <c r="BC142" s="12"/>
      <c r="BD142" s="9"/>
    </row>
    <row r="143" spans="1:56" s="15" customFormat="1" x14ac:dyDescent="0.25">
      <c r="A143" s="7"/>
      <c r="B143" s="478"/>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7"/>
      <c r="AN143" s="9"/>
      <c r="AO143" s="9"/>
      <c r="AP143" s="12"/>
      <c r="AQ143" s="12"/>
      <c r="AR143" s="12"/>
      <c r="AS143" s="12"/>
      <c r="AT143" s="12"/>
      <c r="AU143" s="12"/>
      <c r="AV143" s="12"/>
      <c r="AW143" s="12"/>
      <c r="AX143" s="12"/>
      <c r="AY143" s="12"/>
      <c r="AZ143" s="12"/>
      <c r="BA143" s="12"/>
      <c r="BB143" s="12"/>
      <c r="BC143" s="12"/>
      <c r="BD143" s="9"/>
    </row>
    <row r="144" spans="1:56" s="15" customFormat="1" x14ac:dyDescent="0.25">
      <c r="A144" s="7"/>
      <c r="B144" s="478"/>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7"/>
      <c r="AN144" s="9"/>
      <c r="AO144" s="9"/>
      <c r="AP144" s="12"/>
      <c r="AQ144" s="12"/>
      <c r="AR144" s="12"/>
      <c r="AS144" s="12"/>
      <c r="AT144" s="12"/>
      <c r="AU144" s="12"/>
      <c r="AV144" s="12"/>
      <c r="AW144" s="12"/>
      <c r="AX144" s="12"/>
      <c r="AY144" s="12"/>
      <c r="AZ144" s="12"/>
      <c r="BA144" s="12"/>
      <c r="BB144" s="12"/>
      <c r="BC144" s="12"/>
      <c r="BD144" s="9"/>
    </row>
    <row r="145" spans="1:56" s="15" customFormat="1" x14ac:dyDescent="0.25">
      <c r="A145" s="7"/>
      <c r="B145" s="478"/>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7"/>
      <c r="AN145" s="9"/>
      <c r="AO145" s="9"/>
      <c r="AP145" s="12"/>
      <c r="AQ145" s="12"/>
      <c r="AR145" s="12"/>
      <c r="AS145" s="12"/>
      <c r="AT145" s="12"/>
      <c r="AU145" s="12"/>
      <c r="AV145" s="12"/>
      <c r="AW145" s="12"/>
      <c r="AX145" s="12"/>
      <c r="AY145" s="12"/>
      <c r="AZ145" s="12"/>
      <c r="BA145" s="12"/>
      <c r="BB145" s="12"/>
      <c r="BC145" s="12"/>
      <c r="BD145" s="9"/>
    </row>
    <row r="146" spans="1:56" s="15" customFormat="1" x14ac:dyDescent="0.25">
      <c r="A146" s="7"/>
      <c r="B146" s="478"/>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7"/>
      <c r="AN146" s="9"/>
      <c r="AO146" s="9"/>
      <c r="AP146" s="12"/>
      <c r="AQ146" s="12"/>
      <c r="AR146" s="12"/>
      <c r="AS146" s="12"/>
      <c r="AT146" s="12"/>
      <c r="AU146" s="12"/>
      <c r="AV146" s="12"/>
      <c r="AW146" s="12"/>
      <c r="AX146" s="12"/>
      <c r="AY146" s="12"/>
      <c r="AZ146" s="12"/>
      <c r="BA146" s="12"/>
      <c r="BB146" s="12"/>
      <c r="BC146" s="12"/>
      <c r="BD146" s="9"/>
    </row>
    <row r="147" spans="1:56" s="15" customFormat="1" x14ac:dyDescent="0.25">
      <c r="A147" s="7"/>
      <c r="B147" s="478"/>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7"/>
      <c r="AN147" s="9"/>
      <c r="AO147" s="9"/>
      <c r="AP147" s="12"/>
      <c r="AQ147" s="12"/>
      <c r="AR147" s="12"/>
      <c r="AS147" s="12"/>
      <c r="AT147" s="12"/>
      <c r="AU147" s="12"/>
      <c r="AV147" s="12"/>
      <c r="AW147" s="12"/>
      <c r="AX147" s="12"/>
      <c r="AY147" s="12"/>
      <c r="AZ147" s="12"/>
      <c r="BA147" s="12"/>
      <c r="BB147" s="12"/>
      <c r="BC147" s="12"/>
      <c r="BD147" s="9"/>
    </row>
    <row r="148" spans="1:56" s="15" customFormat="1" x14ac:dyDescent="0.25">
      <c r="A148" s="7"/>
      <c r="B148" s="478"/>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7"/>
      <c r="AN148" s="9"/>
      <c r="AO148" s="9"/>
      <c r="AP148" s="12"/>
      <c r="AQ148" s="12"/>
      <c r="AR148" s="12"/>
      <c r="AS148" s="12"/>
      <c r="AT148" s="12"/>
      <c r="AU148" s="12"/>
      <c r="AV148" s="12"/>
      <c r="AW148" s="12"/>
      <c r="AX148" s="12"/>
      <c r="AY148" s="12"/>
      <c r="AZ148" s="12"/>
      <c r="BA148" s="12"/>
      <c r="BB148" s="12"/>
      <c r="BC148" s="12"/>
      <c r="BD148" s="9"/>
    </row>
    <row r="149" spans="1:56" s="15" customFormat="1" x14ac:dyDescent="0.25">
      <c r="A149" s="7"/>
      <c r="B149" s="478"/>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7"/>
      <c r="AN149" s="9"/>
      <c r="AO149" s="9"/>
      <c r="AP149" s="12"/>
      <c r="AQ149" s="12"/>
      <c r="AR149" s="12"/>
      <c r="AS149" s="12"/>
      <c r="AT149" s="12"/>
      <c r="AU149" s="12"/>
      <c r="AV149" s="12"/>
      <c r="AW149" s="12"/>
      <c r="AX149" s="12"/>
      <c r="AY149" s="12"/>
      <c r="AZ149" s="12"/>
      <c r="BA149" s="12"/>
      <c r="BB149" s="12"/>
      <c r="BC149" s="12"/>
      <c r="BD149" s="9"/>
    </row>
    <row r="150" spans="1:56" s="15" customFormat="1" x14ac:dyDescent="0.25">
      <c r="A150" s="7"/>
      <c r="B150" s="479"/>
      <c r="AM150" s="7"/>
      <c r="AN150" s="9"/>
      <c r="AO150" s="9"/>
      <c r="AP150" s="12"/>
      <c r="AQ150" s="12"/>
      <c r="AR150" s="12"/>
      <c r="AS150" s="12"/>
      <c r="AT150" s="12"/>
      <c r="AU150" s="12"/>
      <c r="AV150" s="12"/>
      <c r="AW150" s="12"/>
      <c r="AX150" s="12"/>
      <c r="AY150" s="12"/>
      <c r="AZ150" s="12"/>
      <c r="BA150" s="12"/>
      <c r="BB150" s="12"/>
      <c r="BC150" s="12"/>
      <c r="BD150" s="9"/>
    </row>
    <row r="151" spans="1:56" s="15" customFormat="1" x14ac:dyDescent="0.25">
      <c r="A151" s="7"/>
      <c r="B151" s="479"/>
      <c r="AM151" s="7"/>
      <c r="AN151" s="9"/>
      <c r="AO151" s="9"/>
      <c r="AP151" s="12"/>
      <c r="AQ151" s="12"/>
      <c r="AR151" s="12"/>
      <c r="AS151" s="12"/>
      <c r="AT151" s="12"/>
      <c r="AU151" s="12"/>
      <c r="AV151" s="12"/>
      <c r="AW151" s="12"/>
      <c r="AX151" s="12"/>
      <c r="AY151" s="12"/>
      <c r="AZ151" s="12"/>
      <c r="BA151" s="12"/>
      <c r="BB151" s="12"/>
      <c r="BC151" s="12"/>
      <c r="BD151" s="9"/>
    </row>
  </sheetData>
  <mergeCells count="613">
    <mergeCell ref="AJ83:AL85"/>
    <mergeCell ref="U84:Z85"/>
    <mergeCell ref="AB84:AG85"/>
    <mergeCell ref="K86:N86"/>
    <mergeCell ref="P79:S79"/>
    <mergeCell ref="B80:E81"/>
    <mergeCell ref="G80:M81"/>
    <mergeCell ref="U80:Z81"/>
    <mergeCell ref="AB80:AG81"/>
    <mergeCell ref="B83:E85"/>
    <mergeCell ref="F83:F85"/>
    <mergeCell ref="G83:I85"/>
    <mergeCell ref="K83:M85"/>
    <mergeCell ref="B70:C70"/>
    <mergeCell ref="E70:F70"/>
    <mergeCell ref="B73:F76"/>
    <mergeCell ref="B78:H78"/>
    <mergeCell ref="B79:E79"/>
    <mergeCell ref="G79:M79"/>
    <mergeCell ref="AE67:AF67"/>
    <mergeCell ref="AG67:AH67"/>
    <mergeCell ref="AI67:AJ67"/>
    <mergeCell ref="E68:F68"/>
    <mergeCell ref="B69:C69"/>
    <mergeCell ref="E69:F69"/>
    <mergeCell ref="S67:T67"/>
    <mergeCell ref="U67:V67"/>
    <mergeCell ref="W67:X67"/>
    <mergeCell ref="Y67:Z67"/>
    <mergeCell ref="AA67:AB67"/>
    <mergeCell ref="AC67:AD67"/>
    <mergeCell ref="B68:C68"/>
    <mergeCell ref="AI66:AJ66"/>
    <mergeCell ref="AK66:AL66"/>
    <mergeCell ref="B67:F67"/>
    <mergeCell ref="G67:H67"/>
    <mergeCell ref="I67:J67"/>
    <mergeCell ref="K67:L67"/>
    <mergeCell ref="M67:N67"/>
    <mergeCell ref="O67:P67"/>
    <mergeCell ref="Q67:R67"/>
    <mergeCell ref="U66:V66"/>
    <mergeCell ref="W66:X66"/>
    <mergeCell ref="Y66:Z66"/>
    <mergeCell ref="AA66:AB66"/>
    <mergeCell ref="AC66:AD66"/>
    <mergeCell ref="AE66:AF66"/>
    <mergeCell ref="AK67:AL67"/>
    <mergeCell ref="B66:F66"/>
    <mergeCell ref="G66:H66"/>
    <mergeCell ref="I66:J66"/>
    <mergeCell ref="K66:L66"/>
    <mergeCell ref="M66:N66"/>
    <mergeCell ref="O66:P66"/>
    <mergeCell ref="Q66:R66"/>
    <mergeCell ref="S66:T66"/>
    <mergeCell ref="AG66:AH66"/>
    <mergeCell ref="AI61:AJ61"/>
    <mergeCell ref="AK61:AL61"/>
    <mergeCell ref="B65:F65"/>
    <mergeCell ref="G65:J65"/>
    <mergeCell ref="K65:N65"/>
    <mergeCell ref="O65:R65"/>
    <mergeCell ref="S65:V65"/>
    <mergeCell ref="W65:Z65"/>
    <mergeCell ref="AA65:AD65"/>
    <mergeCell ref="U61:V61"/>
    <mergeCell ref="W61:X61"/>
    <mergeCell ref="Y61:Z61"/>
    <mergeCell ref="AA61:AB61"/>
    <mergeCell ref="AC61:AD61"/>
    <mergeCell ref="AE61:AF61"/>
    <mergeCell ref="AE65:AH65"/>
    <mergeCell ref="AI65:AL65"/>
    <mergeCell ref="B61:F61"/>
    <mergeCell ref="G61:H61"/>
    <mergeCell ref="I61:J61"/>
    <mergeCell ref="K61:L61"/>
    <mergeCell ref="M61:N61"/>
    <mergeCell ref="O61:P61"/>
    <mergeCell ref="Q61:R61"/>
    <mergeCell ref="S61:T61"/>
    <mergeCell ref="AG61:AH61"/>
    <mergeCell ref="AA57:AD57"/>
    <mergeCell ref="AE57:AH57"/>
    <mergeCell ref="AI57:AL57"/>
    <mergeCell ref="C58:F58"/>
    <mergeCell ref="G58:J58"/>
    <mergeCell ref="K58:N58"/>
    <mergeCell ref="O58:R58"/>
    <mergeCell ref="S58:V58"/>
    <mergeCell ref="W58:Z58"/>
    <mergeCell ref="AA58:AD58"/>
    <mergeCell ref="C57:F57"/>
    <mergeCell ref="G57:J57"/>
    <mergeCell ref="K57:N57"/>
    <mergeCell ref="O57:R57"/>
    <mergeCell ref="S57:V57"/>
    <mergeCell ref="W57:Z57"/>
    <mergeCell ref="AE58:AH58"/>
    <mergeCell ref="AI58:AL58"/>
    <mergeCell ref="C56:F56"/>
    <mergeCell ref="G56:J56"/>
    <mergeCell ref="K56:N56"/>
    <mergeCell ref="O56:R56"/>
    <mergeCell ref="S56:V56"/>
    <mergeCell ref="W56:Z56"/>
    <mergeCell ref="AA56:AD56"/>
    <mergeCell ref="AE56:AH56"/>
    <mergeCell ref="AI56:AL56"/>
    <mergeCell ref="C55:F55"/>
    <mergeCell ref="G55:J55"/>
    <mergeCell ref="K55:N55"/>
    <mergeCell ref="O55:R55"/>
    <mergeCell ref="S55:V55"/>
    <mergeCell ref="W55:Z55"/>
    <mergeCell ref="AA55:AD55"/>
    <mergeCell ref="AE55:AH55"/>
    <mergeCell ref="AI55:AL55"/>
    <mergeCell ref="AA52:AD52"/>
    <mergeCell ref="AE52:AH52"/>
    <mergeCell ref="AI52:AL52"/>
    <mergeCell ref="AA53:AD53"/>
    <mergeCell ref="AE53:AH53"/>
    <mergeCell ref="AI53:AL53"/>
    <mergeCell ref="C54:F54"/>
    <mergeCell ref="G54:J54"/>
    <mergeCell ref="K54:N54"/>
    <mergeCell ref="O54:R54"/>
    <mergeCell ref="S54:V54"/>
    <mergeCell ref="W54:Z54"/>
    <mergeCell ref="AA54:AD54"/>
    <mergeCell ref="C53:F53"/>
    <mergeCell ref="G53:J53"/>
    <mergeCell ref="K53:N53"/>
    <mergeCell ref="O53:R53"/>
    <mergeCell ref="S53:V53"/>
    <mergeCell ref="W53:Z53"/>
    <mergeCell ref="AE54:AH54"/>
    <mergeCell ref="AI54:AL54"/>
    <mergeCell ref="C45:F45"/>
    <mergeCell ref="G45:H45"/>
    <mergeCell ref="I45:J45"/>
    <mergeCell ref="C52:F52"/>
    <mergeCell ref="G52:J52"/>
    <mergeCell ref="K52:N52"/>
    <mergeCell ref="O52:R52"/>
    <mergeCell ref="S52:V52"/>
    <mergeCell ref="W52:Z52"/>
    <mergeCell ref="K45:L45"/>
    <mergeCell ref="M45:N45"/>
    <mergeCell ref="O45:P45"/>
    <mergeCell ref="Q45:R45"/>
    <mergeCell ref="S45:T45"/>
    <mergeCell ref="AE50:AH50"/>
    <mergeCell ref="AI50:AL50"/>
    <mergeCell ref="C51:F51"/>
    <mergeCell ref="G51:J51"/>
    <mergeCell ref="K51:N51"/>
    <mergeCell ref="O51:R51"/>
    <mergeCell ref="S51:V51"/>
    <mergeCell ref="W51:Z51"/>
    <mergeCell ref="AA51:AD51"/>
    <mergeCell ref="AE51:AH51"/>
    <mergeCell ref="AI51:AL51"/>
    <mergeCell ref="C50:F50"/>
    <mergeCell ref="G50:J50"/>
    <mergeCell ref="K50:N50"/>
    <mergeCell ref="O50:R50"/>
    <mergeCell ref="S50:V50"/>
    <mergeCell ref="W50:Z50"/>
    <mergeCell ref="AA50:AD50"/>
    <mergeCell ref="AG45:AH45"/>
    <mergeCell ref="AI45:AJ45"/>
    <mergeCell ref="AK45:AL45"/>
    <mergeCell ref="AE45:AF45"/>
    <mergeCell ref="U45:V45"/>
    <mergeCell ref="W45:X45"/>
    <mergeCell ref="Y45:Z45"/>
    <mergeCell ref="AA45:AB45"/>
    <mergeCell ref="AC45:AD45"/>
    <mergeCell ref="G44:J44"/>
    <mergeCell ref="K44:N44"/>
    <mergeCell ref="O44:R44"/>
    <mergeCell ref="S44:V44"/>
    <mergeCell ref="W44:Z44"/>
    <mergeCell ref="AC40:AD40"/>
    <mergeCell ref="AE40:AF40"/>
    <mergeCell ref="AG40:AH40"/>
    <mergeCell ref="AI40:AJ40"/>
    <mergeCell ref="AA44:AD44"/>
    <mergeCell ref="AE44:AH44"/>
    <mergeCell ref="AI44:AL44"/>
    <mergeCell ref="Y39:Z39"/>
    <mergeCell ref="AK40:AL40"/>
    <mergeCell ref="C41:F41"/>
    <mergeCell ref="G41:J41"/>
    <mergeCell ref="K41:N41"/>
    <mergeCell ref="O41:R41"/>
    <mergeCell ref="S41:V41"/>
    <mergeCell ref="Q40:R40"/>
    <mergeCell ref="S40:T40"/>
    <mergeCell ref="U40:V40"/>
    <mergeCell ref="W40:X40"/>
    <mergeCell ref="Y40:Z40"/>
    <mergeCell ref="AA40:AB40"/>
    <mergeCell ref="W41:Z41"/>
    <mergeCell ref="AA41:AD41"/>
    <mergeCell ref="AE41:AH41"/>
    <mergeCell ref="AI41:AL41"/>
    <mergeCell ref="C40:F40"/>
    <mergeCell ref="G40:H40"/>
    <mergeCell ref="I40:J40"/>
    <mergeCell ref="K40:L40"/>
    <mergeCell ref="M40:N40"/>
    <mergeCell ref="O40:P40"/>
    <mergeCell ref="C39:F39"/>
    <mergeCell ref="G39:H39"/>
    <mergeCell ref="I39:J39"/>
    <mergeCell ref="K39:L39"/>
    <mergeCell ref="M39:N39"/>
    <mergeCell ref="O39:P39"/>
    <mergeCell ref="Q39:R39"/>
    <mergeCell ref="C38:F38"/>
    <mergeCell ref="G38:J38"/>
    <mergeCell ref="K38:N38"/>
    <mergeCell ref="O38:R38"/>
    <mergeCell ref="AA39:AB39"/>
    <mergeCell ref="AC39:AD39"/>
    <mergeCell ref="AE37:AF37"/>
    <mergeCell ref="AG37:AH37"/>
    <mergeCell ref="AI37:AJ37"/>
    <mergeCell ref="AK37:AL37"/>
    <mergeCell ref="O37:P37"/>
    <mergeCell ref="Q37:R37"/>
    <mergeCell ref="S37:T37"/>
    <mergeCell ref="U37:V37"/>
    <mergeCell ref="W37:X37"/>
    <mergeCell ref="Y37:Z37"/>
    <mergeCell ref="S39:T39"/>
    <mergeCell ref="U39:V39"/>
    <mergeCell ref="W39:X39"/>
    <mergeCell ref="AA38:AD38"/>
    <mergeCell ref="AE38:AH38"/>
    <mergeCell ref="AI38:AL38"/>
    <mergeCell ref="S38:V38"/>
    <mergeCell ref="W38:Z38"/>
    <mergeCell ref="AE39:AF39"/>
    <mergeCell ref="AG39:AH39"/>
    <mergeCell ref="AI39:AJ39"/>
    <mergeCell ref="AK39:AL39"/>
    <mergeCell ref="AC36:AD36"/>
    <mergeCell ref="AE36:AF36"/>
    <mergeCell ref="AG36:AH36"/>
    <mergeCell ref="AI36:AJ36"/>
    <mergeCell ref="AK36:AL36"/>
    <mergeCell ref="C37:F37"/>
    <mergeCell ref="G37:H37"/>
    <mergeCell ref="I37:J37"/>
    <mergeCell ref="K37:L37"/>
    <mergeCell ref="M37:N37"/>
    <mergeCell ref="Q36:R36"/>
    <mergeCell ref="S36:T36"/>
    <mergeCell ref="U36:V36"/>
    <mergeCell ref="W36:X36"/>
    <mergeCell ref="Y36:Z36"/>
    <mergeCell ref="AA36:AB36"/>
    <mergeCell ref="C36:F36"/>
    <mergeCell ref="G36:H36"/>
    <mergeCell ref="I36:J36"/>
    <mergeCell ref="K36:L36"/>
    <mergeCell ref="M36:N36"/>
    <mergeCell ref="O36:P36"/>
    <mergeCell ref="AA37:AB37"/>
    <mergeCell ref="AC37:AD37"/>
    <mergeCell ref="AA35:AB35"/>
    <mergeCell ref="AC35:AD35"/>
    <mergeCell ref="AE35:AF35"/>
    <mergeCell ref="AG35:AH35"/>
    <mergeCell ref="AI35:AJ35"/>
    <mergeCell ref="AK35:AL35"/>
    <mergeCell ref="O35:P35"/>
    <mergeCell ref="Q35:R35"/>
    <mergeCell ref="S35:T35"/>
    <mergeCell ref="U35:V35"/>
    <mergeCell ref="W35:X35"/>
    <mergeCell ref="Y35:Z35"/>
    <mergeCell ref="W33:X33"/>
    <mergeCell ref="Y33:Z33"/>
    <mergeCell ref="AC34:AD34"/>
    <mergeCell ref="AE34:AF34"/>
    <mergeCell ref="AG34:AH34"/>
    <mergeCell ref="AI34:AJ34"/>
    <mergeCell ref="AK34:AL34"/>
    <mergeCell ref="C35:F35"/>
    <mergeCell ref="G35:H35"/>
    <mergeCell ref="I35:J35"/>
    <mergeCell ref="K35:L35"/>
    <mergeCell ref="M35:N35"/>
    <mergeCell ref="Q34:R34"/>
    <mergeCell ref="S34:T34"/>
    <mergeCell ref="U34:V34"/>
    <mergeCell ref="W34:X34"/>
    <mergeCell ref="Y34:Z34"/>
    <mergeCell ref="AA34:AB34"/>
    <mergeCell ref="C34:F34"/>
    <mergeCell ref="G34:H34"/>
    <mergeCell ref="I34:J34"/>
    <mergeCell ref="K34:L34"/>
    <mergeCell ref="M34:N34"/>
    <mergeCell ref="O34:P34"/>
    <mergeCell ref="AG32:AH32"/>
    <mergeCell ref="AI32:AJ32"/>
    <mergeCell ref="AK32:AL32"/>
    <mergeCell ref="C33:F33"/>
    <mergeCell ref="G33:H33"/>
    <mergeCell ref="I33:J33"/>
    <mergeCell ref="K33:L33"/>
    <mergeCell ref="M33:N33"/>
    <mergeCell ref="Q32:R32"/>
    <mergeCell ref="S32:T32"/>
    <mergeCell ref="U32:V32"/>
    <mergeCell ref="W32:X32"/>
    <mergeCell ref="Y32:Z32"/>
    <mergeCell ref="AA32:AB32"/>
    <mergeCell ref="AA33:AB33"/>
    <mergeCell ref="AC33:AD33"/>
    <mergeCell ref="AE33:AF33"/>
    <mergeCell ref="AG33:AH33"/>
    <mergeCell ref="AI33:AJ33"/>
    <mergeCell ref="AK33:AL33"/>
    <mergeCell ref="O33:P33"/>
    <mergeCell ref="Q33:R33"/>
    <mergeCell ref="S33:T33"/>
    <mergeCell ref="U33:V33"/>
    <mergeCell ref="AE31:AF31"/>
    <mergeCell ref="AG31:AH31"/>
    <mergeCell ref="AI31:AJ31"/>
    <mergeCell ref="AK31:AL31"/>
    <mergeCell ref="C32:F32"/>
    <mergeCell ref="G32:H32"/>
    <mergeCell ref="I32:J32"/>
    <mergeCell ref="K32:L32"/>
    <mergeCell ref="M32:N32"/>
    <mergeCell ref="O32:P32"/>
    <mergeCell ref="S31:T31"/>
    <mergeCell ref="U31:V31"/>
    <mergeCell ref="W31:X31"/>
    <mergeCell ref="Y31:Z31"/>
    <mergeCell ref="AA31:AB31"/>
    <mergeCell ref="AC31:AD31"/>
    <mergeCell ref="G31:H31"/>
    <mergeCell ref="I31:J31"/>
    <mergeCell ref="K31:L31"/>
    <mergeCell ref="M31:N31"/>
    <mergeCell ref="O31:P31"/>
    <mergeCell ref="Q31:R31"/>
    <mergeCell ref="AC32:AD32"/>
    <mergeCell ref="AE32:AF32"/>
    <mergeCell ref="AI26:AJ26"/>
    <mergeCell ref="AK26:AL26"/>
    <mergeCell ref="C27:D27"/>
    <mergeCell ref="K28:N28"/>
    <mergeCell ref="O28:R28"/>
    <mergeCell ref="S28:V28"/>
    <mergeCell ref="W28:Z28"/>
    <mergeCell ref="AA28:AD28"/>
    <mergeCell ref="AE28:AH28"/>
    <mergeCell ref="AI28:AL28"/>
    <mergeCell ref="W26:X26"/>
    <mergeCell ref="Y26:Z26"/>
    <mergeCell ref="AA26:AB26"/>
    <mergeCell ref="AC26:AD26"/>
    <mergeCell ref="AE26:AF26"/>
    <mergeCell ref="AG26:AH26"/>
    <mergeCell ref="C26:F26"/>
    <mergeCell ref="G26:H26"/>
    <mergeCell ref="I26:J26"/>
    <mergeCell ref="K26:L26"/>
    <mergeCell ref="M26:N26"/>
    <mergeCell ref="O26:P26"/>
    <mergeCell ref="Q26:R26"/>
    <mergeCell ref="S26:T26"/>
    <mergeCell ref="U26:V26"/>
    <mergeCell ref="AK24:AL24"/>
    <mergeCell ref="C25:E25"/>
    <mergeCell ref="G25:J25"/>
    <mergeCell ref="K25:N25"/>
    <mergeCell ref="O25:R25"/>
    <mergeCell ref="S25:V25"/>
    <mergeCell ref="W25:Z25"/>
    <mergeCell ref="AA25:AD25"/>
    <mergeCell ref="AE25:AH25"/>
    <mergeCell ref="W24:X24"/>
    <mergeCell ref="Y24:Z24"/>
    <mergeCell ref="AA24:AB24"/>
    <mergeCell ref="AC24:AD24"/>
    <mergeCell ref="AE24:AF24"/>
    <mergeCell ref="AG24:AH24"/>
    <mergeCell ref="AI25:AL25"/>
    <mergeCell ref="G24:H24"/>
    <mergeCell ref="I24:J24"/>
    <mergeCell ref="K24:L24"/>
    <mergeCell ref="M24:N24"/>
    <mergeCell ref="O24:P24"/>
    <mergeCell ref="Q24:R24"/>
    <mergeCell ref="S24:T24"/>
    <mergeCell ref="U24:V24"/>
    <mergeCell ref="AI24:AJ24"/>
    <mergeCell ref="AA20:AD20"/>
    <mergeCell ref="AE20:AH20"/>
    <mergeCell ref="AI20:AL20"/>
    <mergeCell ref="C21:F21"/>
    <mergeCell ref="G21:J21"/>
    <mergeCell ref="K21:N21"/>
    <mergeCell ref="O21:R21"/>
    <mergeCell ref="S21:V21"/>
    <mergeCell ref="W21:Z21"/>
    <mergeCell ref="AA21:AD21"/>
    <mergeCell ref="C20:F20"/>
    <mergeCell ref="G20:J20"/>
    <mergeCell ref="K20:N20"/>
    <mergeCell ref="O20:R20"/>
    <mergeCell ref="S20:V20"/>
    <mergeCell ref="W20:Z20"/>
    <mergeCell ref="AE21:AH21"/>
    <mergeCell ref="AI21:AL21"/>
    <mergeCell ref="AA19:AB19"/>
    <mergeCell ref="AC19:AD19"/>
    <mergeCell ref="AE19:AF19"/>
    <mergeCell ref="AG19:AH19"/>
    <mergeCell ref="AI19:AJ19"/>
    <mergeCell ref="AK19:AL19"/>
    <mergeCell ref="O19:P19"/>
    <mergeCell ref="Q19:R19"/>
    <mergeCell ref="S19:T19"/>
    <mergeCell ref="U19:V19"/>
    <mergeCell ref="W19:X19"/>
    <mergeCell ref="Y19:Z19"/>
    <mergeCell ref="C19:F19"/>
    <mergeCell ref="G19:H19"/>
    <mergeCell ref="I19:J19"/>
    <mergeCell ref="K19:L19"/>
    <mergeCell ref="M19:N19"/>
    <mergeCell ref="Q18:R18"/>
    <mergeCell ref="S18:T18"/>
    <mergeCell ref="U18:V18"/>
    <mergeCell ref="W18:X18"/>
    <mergeCell ref="C18:F18"/>
    <mergeCell ref="G18:H18"/>
    <mergeCell ref="I18:J18"/>
    <mergeCell ref="K18:L18"/>
    <mergeCell ref="M18:N18"/>
    <mergeCell ref="O18:P18"/>
    <mergeCell ref="AK17:AL17"/>
    <mergeCell ref="O17:P17"/>
    <mergeCell ref="Q17:R17"/>
    <mergeCell ref="S17:T17"/>
    <mergeCell ref="U17:V17"/>
    <mergeCell ref="W17:X17"/>
    <mergeCell ref="Y17:Z17"/>
    <mergeCell ref="AC18:AD18"/>
    <mergeCell ref="AE18:AF18"/>
    <mergeCell ref="AG18:AH18"/>
    <mergeCell ref="AI18:AJ18"/>
    <mergeCell ref="AK18:AL18"/>
    <mergeCell ref="Y18:Z18"/>
    <mergeCell ref="AA18:AB18"/>
    <mergeCell ref="AI16:AJ16"/>
    <mergeCell ref="AK16:AL16"/>
    <mergeCell ref="C17:F17"/>
    <mergeCell ref="G17:H17"/>
    <mergeCell ref="I17:J17"/>
    <mergeCell ref="K17:L17"/>
    <mergeCell ref="M17:N17"/>
    <mergeCell ref="Q16:R16"/>
    <mergeCell ref="S16:T16"/>
    <mergeCell ref="U16:V16"/>
    <mergeCell ref="W16:X16"/>
    <mergeCell ref="Y16:Z16"/>
    <mergeCell ref="AA16:AB16"/>
    <mergeCell ref="C16:F16"/>
    <mergeCell ref="G16:H16"/>
    <mergeCell ref="I16:J16"/>
    <mergeCell ref="K16:L16"/>
    <mergeCell ref="M16:N16"/>
    <mergeCell ref="O16:P16"/>
    <mergeCell ref="AA17:AB17"/>
    <mergeCell ref="AC17:AD17"/>
    <mergeCell ref="AE17:AF17"/>
    <mergeCell ref="AG17:AH17"/>
    <mergeCell ref="AI17:AJ17"/>
    <mergeCell ref="O15:P15"/>
    <mergeCell ref="Q15:R15"/>
    <mergeCell ref="S15:T15"/>
    <mergeCell ref="U15:V15"/>
    <mergeCell ref="W15:X15"/>
    <mergeCell ref="Y15:Z15"/>
    <mergeCell ref="AC16:AD16"/>
    <mergeCell ref="AE16:AF16"/>
    <mergeCell ref="AG16:AH16"/>
    <mergeCell ref="W14:X14"/>
    <mergeCell ref="Y14:Z14"/>
    <mergeCell ref="AA14:AB14"/>
    <mergeCell ref="AA15:AB15"/>
    <mergeCell ref="AC15:AD15"/>
    <mergeCell ref="AE15:AF15"/>
    <mergeCell ref="AG15:AH15"/>
    <mergeCell ref="AI15:AJ15"/>
    <mergeCell ref="AK15:AL15"/>
    <mergeCell ref="AC12:AD12"/>
    <mergeCell ref="AA13:AD13"/>
    <mergeCell ref="AE13:AH13"/>
    <mergeCell ref="AI13:AL13"/>
    <mergeCell ref="AP13:BG16"/>
    <mergeCell ref="C14:F14"/>
    <mergeCell ref="G14:H14"/>
    <mergeCell ref="I14:J14"/>
    <mergeCell ref="K14:L14"/>
    <mergeCell ref="M14:N14"/>
    <mergeCell ref="O14:P14"/>
    <mergeCell ref="AC14:AD14"/>
    <mergeCell ref="AE14:AF14"/>
    <mergeCell ref="AG14:AH14"/>
    <mergeCell ref="AI14:AJ14"/>
    <mergeCell ref="AK14:AL14"/>
    <mergeCell ref="C15:F15"/>
    <mergeCell ref="G15:H15"/>
    <mergeCell ref="I15:J15"/>
    <mergeCell ref="K15:L15"/>
    <mergeCell ref="M15:N15"/>
    <mergeCell ref="Q14:R14"/>
    <mergeCell ref="S14:T14"/>
    <mergeCell ref="U14:V14"/>
    <mergeCell ref="C13:F13"/>
    <mergeCell ref="G13:J13"/>
    <mergeCell ref="K13:N13"/>
    <mergeCell ref="O13:R13"/>
    <mergeCell ref="S13:V13"/>
    <mergeCell ref="W13:Z13"/>
    <mergeCell ref="S12:T12"/>
    <mergeCell ref="U12:V12"/>
    <mergeCell ref="W12:X12"/>
    <mergeCell ref="Y12:Z12"/>
    <mergeCell ref="F7:N7"/>
    <mergeCell ref="O7:P7"/>
    <mergeCell ref="F8:N8"/>
    <mergeCell ref="O8:P8"/>
    <mergeCell ref="AP9:BF12"/>
    <mergeCell ref="G11:J11"/>
    <mergeCell ref="K11:N11"/>
    <mergeCell ref="O11:R11"/>
    <mergeCell ref="S11:V11"/>
    <mergeCell ref="W11:Z11"/>
    <mergeCell ref="AA11:AD11"/>
    <mergeCell ref="AE11:AH11"/>
    <mergeCell ref="AI11:AL11"/>
    <mergeCell ref="G12:H12"/>
    <mergeCell ref="I12:J12"/>
    <mergeCell ref="K12:L12"/>
    <mergeCell ref="M12:N12"/>
    <mergeCell ref="O12:P12"/>
    <mergeCell ref="Q12:R12"/>
    <mergeCell ref="AE12:AF12"/>
    <mergeCell ref="AG12:AH12"/>
    <mergeCell ref="AI12:AJ12"/>
    <mergeCell ref="AK12:AL12"/>
    <mergeCell ref="AA12:AB12"/>
    <mergeCell ref="AA3:AD3"/>
    <mergeCell ref="AE3:AG3"/>
    <mergeCell ref="AH3:AL3"/>
    <mergeCell ref="Q3:R3"/>
    <mergeCell ref="AE5:AG5"/>
    <mergeCell ref="AH5:AL5"/>
    <mergeCell ref="B6:D6"/>
    <mergeCell ref="E6:F6"/>
    <mergeCell ref="G6:I6"/>
    <mergeCell ref="J6:L6"/>
    <mergeCell ref="M6:Q6"/>
    <mergeCell ref="R6:V6"/>
    <mergeCell ref="AA6:AD6"/>
    <mergeCell ref="AE6:AG6"/>
    <mergeCell ref="B5:D5"/>
    <mergeCell ref="E5:F5"/>
    <mergeCell ref="G5:I5"/>
    <mergeCell ref="J5:O5"/>
    <mergeCell ref="P5:U5"/>
    <mergeCell ref="AA5:AD5"/>
    <mergeCell ref="AH6:AL6"/>
    <mergeCell ref="AV1:AW1"/>
    <mergeCell ref="AX1:AY1"/>
    <mergeCell ref="AZ1:BA1"/>
    <mergeCell ref="Q2:R2"/>
    <mergeCell ref="S2:T2"/>
    <mergeCell ref="U2:V2"/>
    <mergeCell ref="B4:D4"/>
    <mergeCell ref="E4:F4"/>
    <mergeCell ref="G4:I4"/>
    <mergeCell ref="J4:L4"/>
    <mergeCell ref="M4:P4"/>
    <mergeCell ref="B3:D3"/>
    <mergeCell ref="E3:F3"/>
    <mergeCell ref="G3:I3"/>
    <mergeCell ref="J3:L3"/>
    <mergeCell ref="M3:P3"/>
    <mergeCell ref="Q4:R4"/>
    <mergeCell ref="S4:T4"/>
    <mergeCell ref="U4:V4"/>
    <mergeCell ref="AA4:AD4"/>
    <mergeCell ref="AE4:AG4"/>
    <mergeCell ref="AH4:AL4"/>
    <mergeCell ref="S3:T3"/>
    <mergeCell ref="U3:V3"/>
  </mergeCells>
  <conditionalFormatting sqref="G37:AL37">
    <cfRule type="expression" priority="43" stopIfTrue="1">
      <formula>G$37="-"</formula>
    </cfRule>
    <cfRule type="cellIs" dxfId="117" priority="44" stopIfTrue="1" operator="greaterThan">
      <formula>1</formula>
    </cfRule>
  </conditionalFormatting>
  <conditionalFormatting sqref="S55:S56 AI55:AI56 AE55:AE56 W55:W56 AA55:AA56 G56:K56 G55 K55 O55:O56">
    <cfRule type="expression" priority="45" stopIfTrue="1">
      <formula>G$55="-"</formula>
    </cfRule>
    <cfRule type="expression" dxfId="116" priority="46" stopIfTrue="1">
      <formula>G$55&gt;1</formula>
    </cfRule>
  </conditionalFormatting>
  <conditionalFormatting sqref="K14:L14 O14:P14 AI14:AJ14">
    <cfRule type="expression" dxfId="115" priority="47" stopIfTrue="1">
      <formula>AND(K$14&lt;&gt;"",K$14&gt;5)</formula>
    </cfRule>
  </conditionalFormatting>
  <conditionalFormatting sqref="M14:N14 Q14:R14 AK14:AL14">
    <cfRule type="expression" dxfId="114" priority="48" stopIfTrue="1">
      <formula>AND(M$14&lt;&gt;"",M$14&gt;6)</formula>
    </cfRule>
  </conditionalFormatting>
  <conditionalFormatting sqref="G36:AL36">
    <cfRule type="cellIs" dxfId="113" priority="49" stopIfTrue="1" operator="equal">
      <formula>"Needs Exceed Max Possible"</formula>
    </cfRule>
    <cfRule type="cellIs" dxfId="112" priority="50" stopIfTrue="1" operator="equal">
      <formula>"OK"</formula>
    </cfRule>
  </conditionalFormatting>
  <conditionalFormatting sqref="G40:AL40">
    <cfRule type="cellIs" dxfId="111" priority="51" stopIfTrue="1" operator="lessThan">
      <formula>0</formula>
    </cfRule>
  </conditionalFormatting>
  <conditionalFormatting sqref="G39:AL39">
    <cfRule type="cellIs" dxfId="110" priority="52" stopIfTrue="1" operator="equal">
      <formula>"NO"</formula>
    </cfRule>
  </conditionalFormatting>
  <conditionalFormatting sqref="G20:AL21">
    <cfRule type="expression" dxfId="109" priority="53" stopIfTrue="1">
      <formula>AND(OR(G$18=1, G$18=0),OR(I$18=1, I$18=0))</formula>
    </cfRule>
  </conditionalFormatting>
  <conditionalFormatting sqref="G61:AL61">
    <cfRule type="expression" dxfId="108" priority="54" stopIfTrue="1">
      <formula>G$61="OEE &gt; 100%"</formula>
    </cfRule>
    <cfRule type="expression" dxfId="107" priority="55" stopIfTrue="1">
      <formula>G$61&lt;&gt;"OEE &gt; 100%"</formula>
    </cfRule>
  </conditionalFormatting>
  <conditionalFormatting sqref="G65:AL65">
    <cfRule type="cellIs" dxfId="106" priority="56" stopIfTrue="1" operator="equal">
      <formula>"RISK"</formula>
    </cfRule>
    <cfRule type="cellIs" dxfId="105" priority="57" stopIfTrue="1" operator="equal">
      <formula>"OK"</formula>
    </cfRule>
    <cfRule type="cellIs" dxfId="104" priority="58" stopIfTrue="1" operator="equal">
      <formula>""""""</formula>
    </cfRule>
  </conditionalFormatting>
  <conditionalFormatting sqref="G67:AL67">
    <cfRule type="expression" dxfId="103" priority="59" stopIfTrue="1">
      <formula>OR(G67="RISK",G67="OEE &gt; 100%")</formula>
    </cfRule>
    <cfRule type="cellIs" dxfId="102" priority="60" stopIfTrue="1" operator="equal">
      <formula>"OK"</formula>
    </cfRule>
    <cfRule type="cellIs" dxfId="101" priority="61" stopIfTrue="1" operator="equal">
      <formula>""</formula>
    </cfRule>
  </conditionalFormatting>
  <conditionalFormatting sqref="S14:T14">
    <cfRule type="expression" dxfId="100" priority="41" stopIfTrue="1">
      <formula>AND(S$14&lt;&gt;"",S$14&gt;5)</formula>
    </cfRule>
  </conditionalFormatting>
  <conditionalFormatting sqref="U14:V14">
    <cfRule type="expression" dxfId="99" priority="42" stopIfTrue="1">
      <formula>AND(U$14&lt;&gt;"",U$14&gt;6)</formula>
    </cfRule>
  </conditionalFormatting>
  <conditionalFormatting sqref="W14:X14">
    <cfRule type="expression" dxfId="98" priority="39" stopIfTrue="1">
      <formula>AND(W$14&lt;&gt;"",W$14&gt;5)</formula>
    </cfRule>
  </conditionalFormatting>
  <conditionalFormatting sqref="Y14:Z14">
    <cfRule type="expression" dxfId="97" priority="40" stopIfTrue="1">
      <formula>AND(Y$14&lt;&gt;"",Y$14&gt;6)</formula>
    </cfRule>
  </conditionalFormatting>
  <conditionalFormatting sqref="AA14:AB14">
    <cfRule type="expression" dxfId="96" priority="37" stopIfTrue="1">
      <formula>AND(AA$14&lt;&gt;"",AA$14&gt;5)</formula>
    </cfRule>
  </conditionalFormatting>
  <conditionalFormatting sqref="AC14:AD14">
    <cfRule type="expression" dxfId="95" priority="38" stopIfTrue="1">
      <formula>AND(AC$14&lt;&gt;"",AC$14&gt;6)</formula>
    </cfRule>
  </conditionalFormatting>
  <conditionalFormatting sqref="AE14:AF14">
    <cfRule type="expression" dxfId="94" priority="35" stopIfTrue="1">
      <formula>AND(AE$14&lt;&gt;"",AE$14&gt;5)</formula>
    </cfRule>
  </conditionalFormatting>
  <conditionalFormatting sqref="AG14:AH14">
    <cfRule type="expression" dxfId="93" priority="36" stopIfTrue="1">
      <formula>AND(AG$14&lt;&gt;"",AG$14&gt;6)</formula>
    </cfRule>
  </conditionalFormatting>
  <conditionalFormatting sqref="G14:H14">
    <cfRule type="expression" dxfId="92" priority="33" stopIfTrue="1">
      <formula>AND(G$14&lt;&gt;"",G$14&gt;5)</formula>
    </cfRule>
  </conditionalFormatting>
  <conditionalFormatting sqref="I14:J14">
    <cfRule type="expression" dxfId="91" priority="34" stopIfTrue="1">
      <formula>AND(I$14&lt;&gt;"",I$14&gt;6)</formula>
    </cfRule>
  </conditionalFormatting>
  <conditionalFormatting sqref="G45">
    <cfRule type="expression" dxfId="90" priority="31" stopIfTrue="1">
      <formula>AND(G18&gt;0,G18&lt;1,OR(G45&lt;1,G45=""))</formula>
    </cfRule>
    <cfRule type="expression" dxfId="89" priority="32" stopIfTrue="1">
      <formula>AND(G45&gt;1,G45&lt;&gt;"")</formula>
    </cfRule>
  </conditionalFormatting>
  <conditionalFormatting sqref="AK45">
    <cfRule type="expression" dxfId="88" priority="1" stopIfTrue="1">
      <formula>AND(AK18&gt;0,AK18&lt;1,OR(AK45&lt;1,AK45=""))</formula>
    </cfRule>
    <cfRule type="expression" dxfId="87" priority="2" stopIfTrue="1">
      <formula>AND(AK45&gt;1,AK45&lt;&gt;"")</formula>
    </cfRule>
  </conditionalFormatting>
  <conditionalFormatting sqref="I45">
    <cfRule type="expression" dxfId="86" priority="29" stopIfTrue="1">
      <formula>AND(I18&gt;0,I18&lt;1,OR(I45&lt;1,I45=""))</formula>
    </cfRule>
    <cfRule type="expression" dxfId="85" priority="30" stopIfTrue="1">
      <formula>AND(I45&gt;1,I45&lt;&gt;"")</formula>
    </cfRule>
  </conditionalFormatting>
  <conditionalFormatting sqref="AC45">
    <cfRule type="expression" dxfId="84" priority="5" stopIfTrue="1">
      <formula>AND(AC18&gt;0,AC18&lt;1,OR(AC45&lt;1,AC45=""))</formula>
    </cfRule>
    <cfRule type="expression" dxfId="83" priority="6" stopIfTrue="1">
      <formula>AND(AC45&gt;1,AC45&lt;&gt;"")</formula>
    </cfRule>
  </conditionalFormatting>
  <conditionalFormatting sqref="M45">
    <cfRule type="expression" dxfId="82" priority="27" stopIfTrue="1">
      <formula>AND(M18&gt;0,M18&lt;1,OR(M45&lt;1,M45=""))</formula>
    </cfRule>
    <cfRule type="expression" dxfId="81" priority="28" stopIfTrue="1">
      <formula>AND(M45&gt;1,M45&lt;&gt;"")</formula>
    </cfRule>
  </conditionalFormatting>
  <conditionalFormatting sqref="K45">
    <cfRule type="expression" dxfId="80" priority="25" stopIfTrue="1">
      <formula>AND(K18&gt;0,K18&lt;1,OR(K45&lt;1,K45=""))</formula>
    </cfRule>
    <cfRule type="expression" dxfId="79" priority="26" stopIfTrue="1">
      <formula>AND(K45&gt;1,K45&lt;&gt;"")</formula>
    </cfRule>
  </conditionalFormatting>
  <conditionalFormatting sqref="O45">
    <cfRule type="expression" dxfId="78" priority="23" stopIfTrue="1">
      <formula>AND(O18&gt;0,O18&lt;1,OR(O45&lt;1,O45=""))</formula>
    </cfRule>
    <cfRule type="expression" dxfId="77" priority="24" stopIfTrue="1">
      <formula>AND(O45&gt;1,O45&lt;&gt;"")</formula>
    </cfRule>
  </conditionalFormatting>
  <conditionalFormatting sqref="S45">
    <cfRule type="expression" dxfId="76" priority="21" stopIfTrue="1">
      <formula>AND(S18&gt;0,S18&lt;1,OR(S45&lt;1,S45=""))</formula>
    </cfRule>
    <cfRule type="expression" dxfId="75" priority="22" stopIfTrue="1">
      <formula>AND(S45&gt;1,S45&lt;&gt;"")</formula>
    </cfRule>
  </conditionalFormatting>
  <conditionalFormatting sqref="W45">
    <cfRule type="expression" dxfId="74" priority="19" stopIfTrue="1">
      <formula>AND(W18&gt;0,W18&lt;1,OR(W45&lt;1,W45=""))</formula>
    </cfRule>
    <cfRule type="expression" dxfId="73" priority="20" stopIfTrue="1">
      <formula>AND(W45&gt;1,W45&lt;&gt;"")</formula>
    </cfRule>
  </conditionalFormatting>
  <conditionalFormatting sqref="AA45">
    <cfRule type="expression" dxfId="72" priority="17" stopIfTrue="1">
      <formula>AND(AA18&gt;0,AA18&lt;1,OR(AA45&lt;1,AA45=""))</formula>
    </cfRule>
    <cfRule type="expression" dxfId="71" priority="18" stopIfTrue="1">
      <formula>AND(AA45&gt;1,AA45&lt;&gt;"")</formula>
    </cfRule>
  </conditionalFormatting>
  <conditionalFormatting sqref="AE45">
    <cfRule type="expression" dxfId="70" priority="15" stopIfTrue="1">
      <formula>AND(AE18&gt;0,AE18&lt;1,OR(AE45&lt;1,AE45=""))</formula>
    </cfRule>
    <cfRule type="expression" dxfId="69" priority="16" stopIfTrue="1">
      <formula>AND(AE45&gt;1,AE45&lt;&gt;"")</formula>
    </cfRule>
  </conditionalFormatting>
  <conditionalFormatting sqref="AI45">
    <cfRule type="expression" dxfId="68" priority="13" stopIfTrue="1">
      <formula>AND(AI18&gt;0,AI18&lt;1,OR(AI45&lt;1,AI45=""))</formula>
    </cfRule>
    <cfRule type="expression" dxfId="67" priority="14" stopIfTrue="1">
      <formula>AND(AI45&gt;1,AI45&lt;&gt;"")</formula>
    </cfRule>
  </conditionalFormatting>
  <conditionalFormatting sqref="Q45">
    <cfRule type="expression" dxfId="66" priority="11" stopIfTrue="1">
      <formula>AND(Q18&gt;0,Q18&lt;1,OR(Q45&lt;1,Q45=""))</formula>
    </cfRule>
    <cfRule type="expression" dxfId="65" priority="12" stopIfTrue="1">
      <formula>AND(Q45&gt;1,Q45&lt;&gt;"")</formula>
    </cfRule>
  </conditionalFormatting>
  <conditionalFormatting sqref="U45">
    <cfRule type="expression" dxfId="64" priority="9" stopIfTrue="1">
      <formula>AND(U18&gt;0,U18&lt;1,OR(U45&lt;1,U45=""))</formula>
    </cfRule>
    <cfRule type="expression" dxfId="63" priority="10" stopIfTrue="1">
      <formula>AND(U45&gt;1,U45&lt;&gt;"")</formula>
    </cfRule>
  </conditionalFormatting>
  <conditionalFormatting sqref="Y45">
    <cfRule type="expression" dxfId="62" priority="7" stopIfTrue="1">
      <formula>AND(Y18&gt;0,Y18&lt;1,OR(Y45&lt;1,Y45=""))</formula>
    </cfRule>
    <cfRule type="expression" dxfId="61" priority="8" stopIfTrue="1">
      <formula>AND(Y45&gt;1,Y45&lt;&gt;"")</formula>
    </cfRule>
  </conditionalFormatting>
  <conditionalFormatting sqref="AG45">
    <cfRule type="expression" dxfId="60" priority="3" stopIfTrue="1">
      <formula>AND(AG18&gt;0,AG18&lt;1,OR(AG45&lt;1,AG45=""))</formula>
    </cfRule>
    <cfRule type="expression" dxfId="59" priority="4" stopIfTrue="1">
      <formula>AND(AG45&gt;1,AG45&lt;&gt;"")</formula>
    </cfRule>
  </conditionalFormatting>
  <dataValidations count="5">
    <dataValidation type="date" allowBlank="1" showInputMessage="1" showErrorMessage="1" error="Enter a valid date in the one of the two following formats:_x000a__x000a_mm/dd/yyyy or dd-mmm-yyyy_x000a__x000a__x000a_Date should not exceed current system date on computer." sqref="G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G65544:I65544 JC65544:JE65544 SY65544:TA65544 ACU65544:ACW65544 AMQ65544:AMS65544 AWM65544:AWO65544 BGI65544:BGK65544 BQE65544:BQG65544 CAA65544:CAC65544 CJW65544:CJY65544 CTS65544:CTU65544 DDO65544:DDQ65544 DNK65544:DNM65544 DXG65544:DXI65544 EHC65544:EHE65544 EQY65544:ERA65544 FAU65544:FAW65544 FKQ65544:FKS65544 FUM65544:FUO65544 GEI65544:GEK65544 GOE65544:GOG65544 GYA65544:GYC65544 HHW65544:HHY65544 HRS65544:HRU65544 IBO65544:IBQ65544 ILK65544:ILM65544 IVG65544:IVI65544 JFC65544:JFE65544 JOY65544:JPA65544 JYU65544:JYW65544 KIQ65544:KIS65544 KSM65544:KSO65544 LCI65544:LCK65544 LME65544:LMG65544 LWA65544:LWC65544 MFW65544:MFY65544 MPS65544:MPU65544 MZO65544:MZQ65544 NJK65544:NJM65544 NTG65544:NTI65544 ODC65544:ODE65544 OMY65544:ONA65544 OWU65544:OWW65544 PGQ65544:PGS65544 PQM65544:PQO65544 QAI65544:QAK65544 QKE65544:QKG65544 QUA65544:QUC65544 RDW65544:RDY65544 RNS65544:RNU65544 RXO65544:RXQ65544 SHK65544:SHM65544 SRG65544:SRI65544 TBC65544:TBE65544 TKY65544:TLA65544 TUU65544:TUW65544 UEQ65544:UES65544 UOM65544:UOO65544 UYI65544:UYK65544 VIE65544:VIG65544 VSA65544:VSC65544 WBW65544:WBY65544 WLS65544:WLU65544 WVO65544:WVQ65544 G131080:I131080 JC131080:JE131080 SY131080:TA131080 ACU131080:ACW131080 AMQ131080:AMS131080 AWM131080:AWO131080 BGI131080:BGK131080 BQE131080:BQG131080 CAA131080:CAC131080 CJW131080:CJY131080 CTS131080:CTU131080 DDO131080:DDQ131080 DNK131080:DNM131080 DXG131080:DXI131080 EHC131080:EHE131080 EQY131080:ERA131080 FAU131080:FAW131080 FKQ131080:FKS131080 FUM131080:FUO131080 GEI131080:GEK131080 GOE131080:GOG131080 GYA131080:GYC131080 HHW131080:HHY131080 HRS131080:HRU131080 IBO131080:IBQ131080 ILK131080:ILM131080 IVG131080:IVI131080 JFC131080:JFE131080 JOY131080:JPA131080 JYU131080:JYW131080 KIQ131080:KIS131080 KSM131080:KSO131080 LCI131080:LCK131080 LME131080:LMG131080 LWA131080:LWC131080 MFW131080:MFY131080 MPS131080:MPU131080 MZO131080:MZQ131080 NJK131080:NJM131080 NTG131080:NTI131080 ODC131080:ODE131080 OMY131080:ONA131080 OWU131080:OWW131080 PGQ131080:PGS131080 PQM131080:PQO131080 QAI131080:QAK131080 QKE131080:QKG131080 QUA131080:QUC131080 RDW131080:RDY131080 RNS131080:RNU131080 RXO131080:RXQ131080 SHK131080:SHM131080 SRG131080:SRI131080 TBC131080:TBE131080 TKY131080:TLA131080 TUU131080:TUW131080 UEQ131080:UES131080 UOM131080:UOO131080 UYI131080:UYK131080 VIE131080:VIG131080 VSA131080:VSC131080 WBW131080:WBY131080 WLS131080:WLU131080 WVO131080:WVQ131080 G196616:I196616 JC196616:JE196616 SY196616:TA196616 ACU196616:ACW196616 AMQ196616:AMS196616 AWM196616:AWO196616 BGI196616:BGK196616 BQE196616:BQG196616 CAA196616:CAC196616 CJW196616:CJY196616 CTS196616:CTU196616 DDO196616:DDQ196616 DNK196616:DNM196616 DXG196616:DXI196616 EHC196616:EHE196616 EQY196616:ERA196616 FAU196616:FAW196616 FKQ196616:FKS196616 FUM196616:FUO196616 GEI196616:GEK196616 GOE196616:GOG196616 GYA196616:GYC196616 HHW196616:HHY196616 HRS196616:HRU196616 IBO196616:IBQ196616 ILK196616:ILM196616 IVG196616:IVI196616 JFC196616:JFE196616 JOY196616:JPA196616 JYU196616:JYW196616 KIQ196616:KIS196616 KSM196616:KSO196616 LCI196616:LCK196616 LME196616:LMG196616 LWA196616:LWC196616 MFW196616:MFY196616 MPS196616:MPU196616 MZO196616:MZQ196616 NJK196616:NJM196616 NTG196616:NTI196616 ODC196616:ODE196616 OMY196616:ONA196616 OWU196616:OWW196616 PGQ196616:PGS196616 PQM196616:PQO196616 QAI196616:QAK196616 QKE196616:QKG196616 QUA196616:QUC196616 RDW196616:RDY196616 RNS196616:RNU196616 RXO196616:RXQ196616 SHK196616:SHM196616 SRG196616:SRI196616 TBC196616:TBE196616 TKY196616:TLA196616 TUU196616:TUW196616 UEQ196616:UES196616 UOM196616:UOO196616 UYI196616:UYK196616 VIE196616:VIG196616 VSA196616:VSC196616 WBW196616:WBY196616 WLS196616:WLU196616 WVO196616:WVQ196616 G262152:I262152 JC262152:JE262152 SY262152:TA262152 ACU262152:ACW262152 AMQ262152:AMS262152 AWM262152:AWO262152 BGI262152:BGK262152 BQE262152:BQG262152 CAA262152:CAC262152 CJW262152:CJY262152 CTS262152:CTU262152 DDO262152:DDQ262152 DNK262152:DNM262152 DXG262152:DXI262152 EHC262152:EHE262152 EQY262152:ERA262152 FAU262152:FAW262152 FKQ262152:FKS262152 FUM262152:FUO262152 GEI262152:GEK262152 GOE262152:GOG262152 GYA262152:GYC262152 HHW262152:HHY262152 HRS262152:HRU262152 IBO262152:IBQ262152 ILK262152:ILM262152 IVG262152:IVI262152 JFC262152:JFE262152 JOY262152:JPA262152 JYU262152:JYW262152 KIQ262152:KIS262152 KSM262152:KSO262152 LCI262152:LCK262152 LME262152:LMG262152 LWA262152:LWC262152 MFW262152:MFY262152 MPS262152:MPU262152 MZO262152:MZQ262152 NJK262152:NJM262152 NTG262152:NTI262152 ODC262152:ODE262152 OMY262152:ONA262152 OWU262152:OWW262152 PGQ262152:PGS262152 PQM262152:PQO262152 QAI262152:QAK262152 QKE262152:QKG262152 QUA262152:QUC262152 RDW262152:RDY262152 RNS262152:RNU262152 RXO262152:RXQ262152 SHK262152:SHM262152 SRG262152:SRI262152 TBC262152:TBE262152 TKY262152:TLA262152 TUU262152:TUW262152 UEQ262152:UES262152 UOM262152:UOO262152 UYI262152:UYK262152 VIE262152:VIG262152 VSA262152:VSC262152 WBW262152:WBY262152 WLS262152:WLU262152 WVO262152:WVQ262152 G327688:I327688 JC327688:JE327688 SY327688:TA327688 ACU327688:ACW327688 AMQ327688:AMS327688 AWM327688:AWO327688 BGI327688:BGK327688 BQE327688:BQG327688 CAA327688:CAC327688 CJW327688:CJY327688 CTS327688:CTU327688 DDO327688:DDQ327688 DNK327688:DNM327688 DXG327688:DXI327688 EHC327688:EHE327688 EQY327688:ERA327688 FAU327688:FAW327688 FKQ327688:FKS327688 FUM327688:FUO327688 GEI327688:GEK327688 GOE327688:GOG327688 GYA327688:GYC327688 HHW327688:HHY327688 HRS327688:HRU327688 IBO327688:IBQ327688 ILK327688:ILM327688 IVG327688:IVI327688 JFC327688:JFE327688 JOY327688:JPA327688 JYU327688:JYW327688 KIQ327688:KIS327688 KSM327688:KSO327688 LCI327688:LCK327688 LME327688:LMG327688 LWA327688:LWC327688 MFW327688:MFY327688 MPS327688:MPU327688 MZO327688:MZQ327688 NJK327688:NJM327688 NTG327688:NTI327688 ODC327688:ODE327688 OMY327688:ONA327688 OWU327688:OWW327688 PGQ327688:PGS327688 PQM327688:PQO327688 QAI327688:QAK327688 QKE327688:QKG327688 QUA327688:QUC327688 RDW327688:RDY327688 RNS327688:RNU327688 RXO327688:RXQ327688 SHK327688:SHM327688 SRG327688:SRI327688 TBC327688:TBE327688 TKY327688:TLA327688 TUU327688:TUW327688 UEQ327688:UES327688 UOM327688:UOO327688 UYI327688:UYK327688 VIE327688:VIG327688 VSA327688:VSC327688 WBW327688:WBY327688 WLS327688:WLU327688 WVO327688:WVQ327688 G393224:I393224 JC393224:JE393224 SY393224:TA393224 ACU393224:ACW393224 AMQ393224:AMS393224 AWM393224:AWO393224 BGI393224:BGK393224 BQE393224:BQG393224 CAA393224:CAC393224 CJW393224:CJY393224 CTS393224:CTU393224 DDO393224:DDQ393224 DNK393224:DNM393224 DXG393224:DXI393224 EHC393224:EHE393224 EQY393224:ERA393224 FAU393224:FAW393224 FKQ393224:FKS393224 FUM393224:FUO393224 GEI393224:GEK393224 GOE393224:GOG393224 GYA393224:GYC393224 HHW393224:HHY393224 HRS393224:HRU393224 IBO393224:IBQ393224 ILK393224:ILM393224 IVG393224:IVI393224 JFC393224:JFE393224 JOY393224:JPA393224 JYU393224:JYW393224 KIQ393224:KIS393224 KSM393224:KSO393224 LCI393224:LCK393224 LME393224:LMG393224 LWA393224:LWC393224 MFW393224:MFY393224 MPS393224:MPU393224 MZO393224:MZQ393224 NJK393224:NJM393224 NTG393224:NTI393224 ODC393224:ODE393224 OMY393224:ONA393224 OWU393224:OWW393224 PGQ393224:PGS393224 PQM393224:PQO393224 QAI393224:QAK393224 QKE393224:QKG393224 QUA393224:QUC393224 RDW393224:RDY393224 RNS393224:RNU393224 RXO393224:RXQ393224 SHK393224:SHM393224 SRG393224:SRI393224 TBC393224:TBE393224 TKY393224:TLA393224 TUU393224:TUW393224 UEQ393224:UES393224 UOM393224:UOO393224 UYI393224:UYK393224 VIE393224:VIG393224 VSA393224:VSC393224 WBW393224:WBY393224 WLS393224:WLU393224 WVO393224:WVQ393224 G458760:I458760 JC458760:JE458760 SY458760:TA458760 ACU458760:ACW458760 AMQ458760:AMS458760 AWM458760:AWO458760 BGI458760:BGK458760 BQE458760:BQG458760 CAA458760:CAC458760 CJW458760:CJY458760 CTS458760:CTU458760 DDO458760:DDQ458760 DNK458760:DNM458760 DXG458760:DXI458760 EHC458760:EHE458760 EQY458760:ERA458760 FAU458760:FAW458760 FKQ458760:FKS458760 FUM458760:FUO458760 GEI458760:GEK458760 GOE458760:GOG458760 GYA458760:GYC458760 HHW458760:HHY458760 HRS458760:HRU458760 IBO458760:IBQ458760 ILK458760:ILM458760 IVG458760:IVI458760 JFC458760:JFE458760 JOY458760:JPA458760 JYU458760:JYW458760 KIQ458760:KIS458760 KSM458760:KSO458760 LCI458760:LCK458760 LME458760:LMG458760 LWA458760:LWC458760 MFW458760:MFY458760 MPS458760:MPU458760 MZO458760:MZQ458760 NJK458760:NJM458760 NTG458760:NTI458760 ODC458760:ODE458760 OMY458760:ONA458760 OWU458760:OWW458760 PGQ458760:PGS458760 PQM458760:PQO458760 QAI458760:QAK458760 QKE458760:QKG458760 QUA458760:QUC458760 RDW458760:RDY458760 RNS458760:RNU458760 RXO458760:RXQ458760 SHK458760:SHM458760 SRG458760:SRI458760 TBC458760:TBE458760 TKY458760:TLA458760 TUU458760:TUW458760 UEQ458760:UES458760 UOM458760:UOO458760 UYI458760:UYK458760 VIE458760:VIG458760 VSA458760:VSC458760 WBW458760:WBY458760 WLS458760:WLU458760 WVO458760:WVQ458760 G524296:I524296 JC524296:JE524296 SY524296:TA524296 ACU524296:ACW524296 AMQ524296:AMS524296 AWM524296:AWO524296 BGI524296:BGK524296 BQE524296:BQG524296 CAA524296:CAC524296 CJW524296:CJY524296 CTS524296:CTU524296 DDO524296:DDQ524296 DNK524296:DNM524296 DXG524296:DXI524296 EHC524296:EHE524296 EQY524296:ERA524296 FAU524296:FAW524296 FKQ524296:FKS524296 FUM524296:FUO524296 GEI524296:GEK524296 GOE524296:GOG524296 GYA524296:GYC524296 HHW524296:HHY524296 HRS524296:HRU524296 IBO524296:IBQ524296 ILK524296:ILM524296 IVG524296:IVI524296 JFC524296:JFE524296 JOY524296:JPA524296 JYU524296:JYW524296 KIQ524296:KIS524296 KSM524296:KSO524296 LCI524296:LCK524296 LME524296:LMG524296 LWA524296:LWC524296 MFW524296:MFY524296 MPS524296:MPU524296 MZO524296:MZQ524296 NJK524296:NJM524296 NTG524296:NTI524296 ODC524296:ODE524296 OMY524296:ONA524296 OWU524296:OWW524296 PGQ524296:PGS524296 PQM524296:PQO524296 QAI524296:QAK524296 QKE524296:QKG524296 QUA524296:QUC524296 RDW524296:RDY524296 RNS524296:RNU524296 RXO524296:RXQ524296 SHK524296:SHM524296 SRG524296:SRI524296 TBC524296:TBE524296 TKY524296:TLA524296 TUU524296:TUW524296 UEQ524296:UES524296 UOM524296:UOO524296 UYI524296:UYK524296 VIE524296:VIG524296 VSA524296:VSC524296 WBW524296:WBY524296 WLS524296:WLU524296 WVO524296:WVQ524296 G589832:I589832 JC589832:JE589832 SY589832:TA589832 ACU589832:ACW589832 AMQ589832:AMS589832 AWM589832:AWO589832 BGI589832:BGK589832 BQE589832:BQG589832 CAA589832:CAC589832 CJW589832:CJY589832 CTS589832:CTU589832 DDO589832:DDQ589832 DNK589832:DNM589832 DXG589832:DXI589832 EHC589832:EHE589832 EQY589832:ERA589832 FAU589832:FAW589832 FKQ589832:FKS589832 FUM589832:FUO589832 GEI589832:GEK589832 GOE589832:GOG589832 GYA589832:GYC589832 HHW589832:HHY589832 HRS589832:HRU589832 IBO589832:IBQ589832 ILK589832:ILM589832 IVG589832:IVI589832 JFC589832:JFE589832 JOY589832:JPA589832 JYU589832:JYW589832 KIQ589832:KIS589832 KSM589832:KSO589832 LCI589832:LCK589832 LME589832:LMG589832 LWA589832:LWC589832 MFW589832:MFY589832 MPS589832:MPU589832 MZO589832:MZQ589832 NJK589832:NJM589832 NTG589832:NTI589832 ODC589832:ODE589832 OMY589832:ONA589832 OWU589832:OWW589832 PGQ589832:PGS589832 PQM589832:PQO589832 QAI589832:QAK589832 QKE589832:QKG589832 QUA589832:QUC589832 RDW589832:RDY589832 RNS589832:RNU589832 RXO589832:RXQ589832 SHK589832:SHM589832 SRG589832:SRI589832 TBC589832:TBE589832 TKY589832:TLA589832 TUU589832:TUW589832 UEQ589832:UES589832 UOM589832:UOO589832 UYI589832:UYK589832 VIE589832:VIG589832 VSA589832:VSC589832 WBW589832:WBY589832 WLS589832:WLU589832 WVO589832:WVQ589832 G655368:I655368 JC655368:JE655368 SY655368:TA655368 ACU655368:ACW655368 AMQ655368:AMS655368 AWM655368:AWO655368 BGI655368:BGK655368 BQE655368:BQG655368 CAA655368:CAC655368 CJW655368:CJY655368 CTS655368:CTU655368 DDO655368:DDQ655368 DNK655368:DNM655368 DXG655368:DXI655368 EHC655368:EHE655368 EQY655368:ERA655368 FAU655368:FAW655368 FKQ655368:FKS655368 FUM655368:FUO655368 GEI655368:GEK655368 GOE655368:GOG655368 GYA655368:GYC655368 HHW655368:HHY655368 HRS655368:HRU655368 IBO655368:IBQ655368 ILK655368:ILM655368 IVG655368:IVI655368 JFC655368:JFE655368 JOY655368:JPA655368 JYU655368:JYW655368 KIQ655368:KIS655368 KSM655368:KSO655368 LCI655368:LCK655368 LME655368:LMG655368 LWA655368:LWC655368 MFW655368:MFY655368 MPS655368:MPU655368 MZO655368:MZQ655368 NJK655368:NJM655368 NTG655368:NTI655368 ODC655368:ODE655368 OMY655368:ONA655368 OWU655368:OWW655368 PGQ655368:PGS655368 PQM655368:PQO655368 QAI655368:QAK655368 QKE655368:QKG655368 QUA655368:QUC655368 RDW655368:RDY655368 RNS655368:RNU655368 RXO655368:RXQ655368 SHK655368:SHM655368 SRG655368:SRI655368 TBC655368:TBE655368 TKY655368:TLA655368 TUU655368:TUW655368 UEQ655368:UES655368 UOM655368:UOO655368 UYI655368:UYK655368 VIE655368:VIG655368 VSA655368:VSC655368 WBW655368:WBY655368 WLS655368:WLU655368 WVO655368:WVQ655368 G720904:I720904 JC720904:JE720904 SY720904:TA720904 ACU720904:ACW720904 AMQ720904:AMS720904 AWM720904:AWO720904 BGI720904:BGK720904 BQE720904:BQG720904 CAA720904:CAC720904 CJW720904:CJY720904 CTS720904:CTU720904 DDO720904:DDQ720904 DNK720904:DNM720904 DXG720904:DXI720904 EHC720904:EHE720904 EQY720904:ERA720904 FAU720904:FAW720904 FKQ720904:FKS720904 FUM720904:FUO720904 GEI720904:GEK720904 GOE720904:GOG720904 GYA720904:GYC720904 HHW720904:HHY720904 HRS720904:HRU720904 IBO720904:IBQ720904 ILK720904:ILM720904 IVG720904:IVI720904 JFC720904:JFE720904 JOY720904:JPA720904 JYU720904:JYW720904 KIQ720904:KIS720904 KSM720904:KSO720904 LCI720904:LCK720904 LME720904:LMG720904 LWA720904:LWC720904 MFW720904:MFY720904 MPS720904:MPU720904 MZO720904:MZQ720904 NJK720904:NJM720904 NTG720904:NTI720904 ODC720904:ODE720904 OMY720904:ONA720904 OWU720904:OWW720904 PGQ720904:PGS720904 PQM720904:PQO720904 QAI720904:QAK720904 QKE720904:QKG720904 QUA720904:QUC720904 RDW720904:RDY720904 RNS720904:RNU720904 RXO720904:RXQ720904 SHK720904:SHM720904 SRG720904:SRI720904 TBC720904:TBE720904 TKY720904:TLA720904 TUU720904:TUW720904 UEQ720904:UES720904 UOM720904:UOO720904 UYI720904:UYK720904 VIE720904:VIG720904 VSA720904:VSC720904 WBW720904:WBY720904 WLS720904:WLU720904 WVO720904:WVQ720904 G786440:I786440 JC786440:JE786440 SY786440:TA786440 ACU786440:ACW786440 AMQ786440:AMS786440 AWM786440:AWO786440 BGI786440:BGK786440 BQE786440:BQG786440 CAA786440:CAC786440 CJW786440:CJY786440 CTS786440:CTU786440 DDO786440:DDQ786440 DNK786440:DNM786440 DXG786440:DXI786440 EHC786440:EHE786440 EQY786440:ERA786440 FAU786440:FAW786440 FKQ786440:FKS786440 FUM786440:FUO786440 GEI786440:GEK786440 GOE786440:GOG786440 GYA786440:GYC786440 HHW786440:HHY786440 HRS786440:HRU786440 IBO786440:IBQ786440 ILK786440:ILM786440 IVG786440:IVI786440 JFC786440:JFE786440 JOY786440:JPA786440 JYU786440:JYW786440 KIQ786440:KIS786440 KSM786440:KSO786440 LCI786440:LCK786440 LME786440:LMG786440 LWA786440:LWC786440 MFW786440:MFY786440 MPS786440:MPU786440 MZO786440:MZQ786440 NJK786440:NJM786440 NTG786440:NTI786440 ODC786440:ODE786440 OMY786440:ONA786440 OWU786440:OWW786440 PGQ786440:PGS786440 PQM786440:PQO786440 QAI786440:QAK786440 QKE786440:QKG786440 QUA786440:QUC786440 RDW786440:RDY786440 RNS786440:RNU786440 RXO786440:RXQ786440 SHK786440:SHM786440 SRG786440:SRI786440 TBC786440:TBE786440 TKY786440:TLA786440 TUU786440:TUW786440 UEQ786440:UES786440 UOM786440:UOO786440 UYI786440:UYK786440 VIE786440:VIG786440 VSA786440:VSC786440 WBW786440:WBY786440 WLS786440:WLU786440 WVO786440:WVQ786440 G851976:I851976 JC851976:JE851976 SY851976:TA851976 ACU851976:ACW851976 AMQ851976:AMS851976 AWM851976:AWO851976 BGI851976:BGK851976 BQE851976:BQG851976 CAA851976:CAC851976 CJW851976:CJY851976 CTS851976:CTU851976 DDO851976:DDQ851976 DNK851976:DNM851976 DXG851976:DXI851976 EHC851976:EHE851976 EQY851976:ERA851976 FAU851976:FAW851976 FKQ851976:FKS851976 FUM851976:FUO851976 GEI851976:GEK851976 GOE851976:GOG851976 GYA851976:GYC851976 HHW851976:HHY851976 HRS851976:HRU851976 IBO851976:IBQ851976 ILK851976:ILM851976 IVG851976:IVI851976 JFC851976:JFE851976 JOY851976:JPA851976 JYU851976:JYW851976 KIQ851976:KIS851976 KSM851976:KSO851976 LCI851976:LCK851976 LME851976:LMG851976 LWA851976:LWC851976 MFW851976:MFY851976 MPS851976:MPU851976 MZO851976:MZQ851976 NJK851976:NJM851976 NTG851976:NTI851976 ODC851976:ODE851976 OMY851976:ONA851976 OWU851976:OWW851976 PGQ851976:PGS851976 PQM851976:PQO851976 QAI851976:QAK851976 QKE851976:QKG851976 QUA851976:QUC851976 RDW851976:RDY851976 RNS851976:RNU851976 RXO851976:RXQ851976 SHK851976:SHM851976 SRG851976:SRI851976 TBC851976:TBE851976 TKY851976:TLA851976 TUU851976:TUW851976 UEQ851976:UES851976 UOM851976:UOO851976 UYI851976:UYK851976 VIE851976:VIG851976 VSA851976:VSC851976 WBW851976:WBY851976 WLS851976:WLU851976 WVO851976:WVQ851976 G917512:I917512 JC917512:JE917512 SY917512:TA917512 ACU917512:ACW917512 AMQ917512:AMS917512 AWM917512:AWO917512 BGI917512:BGK917512 BQE917512:BQG917512 CAA917512:CAC917512 CJW917512:CJY917512 CTS917512:CTU917512 DDO917512:DDQ917512 DNK917512:DNM917512 DXG917512:DXI917512 EHC917512:EHE917512 EQY917512:ERA917512 FAU917512:FAW917512 FKQ917512:FKS917512 FUM917512:FUO917512 GEI917512:GEK917512 GOE917512:GOG917512 GYA917512:GYC917512 HHW917512:HHY917512 HRS917512:HRU917512 IBO917512:IBQ917512 ILK917512:ILM917512 IVG917512:IVI917512 JFC917512:JFE917512 JOY917512:JPA917512 JYU917512:JYW917512 KIQ917512:KIS917512 KSM917512:KSO917512 LCI917512:LCK917512 LME917512:LMG917512 LWA917512:LWC917512 MFW917512:MFY917512 MPS917512:MPU917512 MZO917512:MZQ917512 NJK917512:NJM917512 NTG917512:NTI917512 ODC917512:ODE917512 OMY917512:ONA917512 OWU917512:OWW917512 PGQ917512:PGS917512 PQM917512:PQO917512 QAI917512:QAK917512 QKE917512:QKG917512 QUA917512:QUC917512 RDW917512:RDY917512 RNS917512:RNU917512 RXO917512:RXQ917512 SHK917512:SHM917512 SRG917512:SRI917512 TBC917512:TBE917512 TKY917512:TLA917512 TUU917512:TUW917512 UEQ917512:UES917512 UOM917512:UOO917512 UYI917512:UYK917512 VIE917512:VIG917512 VSA917512:VSC917512 WBW917512:WBY917512 WLS917512:WLU917512 WVO917512:WVQ917512 G983048:I983048 JC983048:JE983048 SY983048:TA983048 ACU983048:ACW983048 AMQ983048:AMS983048 AWM983048:AWO983048 BGI983048:BGK983048 BQE983048:BQG983048 CAA983048:CAC983048 CJW983048:CJY983048 CTS983048:CTU983048 DDO983048:DDQ983048 DNK983048:DNM983048 DXG983048:DXI983048 EHC983048:EHE983048 EQY983048:ERA983048 FAU983048:FAW983048 FKQ983048:FKS983048 FUM983048:FUO983048 GEI983048:GEK983048 GOE983048:GOG983048 GYA983048:GYC983048 HHW983048:HHY983048 HRS983048:HRU983048 IBO983048:IBQ983048 ILK983048:ILM983048 IVG983048:IVI983048 JFC983048:JFE983048 JOY983048:JPA983048 JYU983048:JYW983048 KIQ983048:KIS983048 KSM983048:KSO983048 LCI983048:LCK983048 LME983048:LMG983048 LWA983048:LWC983048 MFW983048:MFY983048 MPS983048:MPU983048 MZO983048:MZQ983048 NJK983048:NJM983048 NTG983048:NTI983048 ODC983048:ODE983048 OMY983048:ONA983048 OWU983048:OWW983048 PGQ983048:PGS983048 PQM983048:PQO983048 QAI983048:QAK983048 QKE983048:QKG983048 QUA983048:QUC983048 RDW983048:RDY983048 RNS983048:RNU983048 RXO983048:RXQ983048 SHK983048:SHM983048 SRG983048:SRI983048 TBC983048:TBE983048 TKY983048:TLA983048 TUU983048:TUW983048 UEQ983048:UES983048 UOM983048:UOO983048 UYI983048:UYK983048 VIE983048:VIG983048 VSA983048:VSC983048 WBW983048:WBY983048 WLS983048:WLU983048 WVO983048:WVQ983048">
      <formula1>32487</formula1>
      <formula2>TODAY() +3</formula2>
    </dataValidation>
    <dataValidation type="date" allowBlank="1" showInputMessage="1" showErrorMessage="1" error="Enter Valid date in the one of the two following formats:_x000a__x000a_mm/dd/yyyy or dd-mmm-yyyy_x000a__x000a__x000a_Date should not exceed current system date on computer." sqref="G7:I7 JC7:JE7 SY7:TA7 ACU7:ACW7 AMQ7:AMS7 AWM7:AWO7 BGI7:BGK7 BQE7:BQG7 CAA7:CAC7 CJW7:CJY7 CTS7:CTU7 DDO7:DDQ7 DNK7:DNM7 DXG7:DXI7 EHC7:EHE7 EQY7:ERA7 FAU7:FAW7 FKQ7:FKS7 FUM7:FUO7 GEI7:GEK7 GOE7:GOG7 GYA7:GYC7 HHW7:HHY7 HRS7:HRU7 IBO7:IBQ7 ILK7:ILM7 IVG7:IVI7 JFC7:JFE7 JOY7:JPA7 JYU7:JYW7 KIQ7:KIS7 KSM7:KSO7 LCI7:LCK7 LME7:LMG7 LWA7:LWC7 MFW7:MFY7 MPS7:MPU7 MZO7:MZQ7 NJK7:NJM7 NTG7:NTI7 ODC7:ODE7 OMY7:ONA7 OWU7:OWW7 PGQ7:PGS7 PQM7:PQO7 QAI7:QAK7 QKE7:QKG7 QUA7:QUC7 RDW7:RDY7 RNS7:RNU7 RXO7:RXQ7 SHK7:SHM7 SRG7:SRI7 TBC7:TBE7 TKY7:TLA7 TUU7:TUW7 UEQ7:UES7 UOM7:UOO7 UYI7:UYK7 VIE7:VIG7 VSA7:VSC7 WBW7:WBY7 WLS7:WLU7 WVO7:WVQ7 G65545:I65545 JC65545:JE65545 SY65545:TA65545 ACU65545:ACW65545 AMQ65545:AMS65545 AWM65545:AWO65545 BGI65545:BGK65545 BQE65545:BQG65545 CAA65545:CAC65545 CJW65545:CJY65545 CTS65545:CTU65545 DDO65545:DDQ65545 DNK65545:DNM65545 DXG65545:DXI65545 EHC65545:EHE65545 EQY65545:ERA65545 FAU65545:FAW65545 FKQ65545:FKS65545 FUM65545:FUO65545 GEI65545:GEK65545 GOE65545:GOG65545 GYA65545:GYC65545 HHW65545:HHY65545 HRS65545:HRU65545 IBO65545:IBQ65545 ILK65545:ILM65545 IVG65545:IVI65545 JFC65545:JFE65545 JOY65545:JPA65545 JYU65545:JYW65545 KIQ65545:KIS65545 KSM65545:KSO65545 LCI65545:LCK65545 LME65545:LMG65545 LWA65545:LWC65545 MFW65545:MFY65545 MPS65545:MPU65545 MZO65545:MZQ65545 NJK65545:NJM65545 NTG65545:NTI65545 ODC65545:ODE65545 OMY65545:ONA65545 OWU65545:OWW65545 PGQ65545:PGS65545 PQM65545:PQO65545 QAI65545:QAK65545 QKE65545:QKG65545 QUA65545:QUC65545 RDW65545:RDY65545 RNS65545:RNU65545 RXO65545:RXQ65545 SHK65545:SHM65545 SRG65545:SRI65545 TBC65545:TBE65545 TKY65545:TLA65545 TUU65545:TUW65545 UEQ65545:UES65545 UOM65545:UOO65545 UYI65545:UYK65545 VIE65545:VIG65545 VSA65545:VSC65545 WBW65545:WBY65545 WLS65545:WLU65545 WVO65545:WVQ65545 G131081:I131081 JC131081:JE131081 SY131081:TA131081 ACU131081:ACW131081 AMQ131081:AMS131081 AWM131081:AWO131081 BGI131081:BGK131081 BQE131081:BQG131081 CAA131081:CAC131081 CJW131081:CJY131081 CTS131081:CTU131081 DDO131081:DDQ131081 DNK131081:DNM131081 DXG131081:DXI131081 EHC131081:EHE131081 EQY131081:ERA131081 FAU131081:FAW131081 FKQ131081:FKS131081 FUM131081:FUO131081 GEI131081:GEK131081 GOE131081:GOG131081 GYA131081:GYC131081 HHW131081:HHY131081 HRS131081:HRU131081 IBO131081:IBQ131081 ILK131081:ILM131081 IVG131081:IVI131081 JFC131081:JFE131081 JOY131081:JPA131081 JYU131081:JYW131081 KIQ131081:KIS131081 KSM131081:KSO131081 LCI131081:LCK131081 LME131081:LMG131081 LWA131081:LWC131081 MFW131081:MFY131081 MPS131081:MPU131081 MZO131081:MZQ131081 NJK131081:NJM131081 NTG131081:NTI131081 ODC131081:ODE131081 OMY131081:ONA131081 OWU131081:OWW131081 PGQ131081:PGS131081 PQM131081:PQO131081 QAI131081:QAK131081 QKE131081:QKG131081 QUA131081:QUC131081 RDW131081:RDY131081 RNS131081:RNU131081 RXO131081:RXQ131081 SHK131081:SHM131081 SRG131081:SRI131081 TBC131081:TBE131081 TKY131081:TLA131081 TUU131081:TUW131081 UEQ131081:UES131081 UOM131081:UOO131081 UYI131081:UYK131081 VIE131081:VIG131081 VSA131081:VSC131081 WBW131081:WBY131081 WLS131081:WLU131081 WVO131081:WVQ131081 G196617:I196617 JC196617:JE196617 SY196617:TA196617 ACU196617:ACW196617 AMQ196617:AMS196617 AWM196617:AWO196617 BGI196617:BGK196617 BQE196617:BQG196617 CAA196617:CAC196617 CJW196617:CJY196617 CTS196617:CTU196617 DDO196617:DDQ196617 DNK196617:DNM196617 DXG196617:DXI196617 EHC196617:EHE196617 EQY196617:ERA196617 FAU196617:FAW196617 FKQ196617:FKS196617 FUM196617:FUO196617 GEI196617:GEK196617 GOE196617:GOG196617 GYA196617:GYC196617 HHW196617:HHY196617 HRS196617:HRU196617 IBO196617:IBQ196617 ILK196617:ILM196617 IVG196617:IVI196617 JFC196617:JFE196617 JOY196617:JPA196617 JYU196617:JYW196617 KIQ196617:KIS196617 KSM196617:KSO196617 LCI196617:LCK196617 LME196617:LMG196617 LWA196617:LWC196617 MFW196617:MFY196617 MPS196617:MPU196617 MZO196617:MZQ196617 NJK196617:NJM196617 NTG196617:NTI196617 ODC196617:ODE196617 OMY196617:ONA196617 OWU196617:OWW196617 PGQ196617:PGS196617 PQM196617:PQO196617 QAI196617:QAK196617 QKE196617:QKG196617 QUA196617:QUC196617 RDW196617:RDY196617 RNS196617:RNU196617 RXO196617:RXQ196617 SHK196617:SHM196617 SRG196617:SRI196617 TBC196617:TBE196617 TKY196617:TLA196617 TUU196617:TUW196617 UEQ196617:UES196617 UOM196617:UOO196617 UYI196617:UYK196617 VIE196617:VIG196617 VSA196617:VSC196617 WBW196617:WBY196617 WLS196617:WLU196617 WVO196617:WVQ196617 G262153:I262153 JC262153:JE262153 SY262153:TA262153 ACU262153:ACW262153 AMQ262153:AMS262153 AWM262153:AWO262153 BGI262153:BGK262153 BQE262153:BQG262153 CAA262153:CAC262153 CJW262153:CJY262153 CTS262153:CTU262153 DDO262153:DDQ262153 DNK262153:DNM262153 DXG262153:DXI262153 EHC262153:EHE262153 EQY262153:ERA262153 FAU262153:FAW262153 FKQ262153:FKS262153 FUM262153:FUO262153 GEI262153:GEK262153 GOE262153:GOG262153 GYA262153:GYC262153 HHW262153:HHY262153 HRS262153:HRU262153 IBO262153:IBQ262153 ILK262153:ILM262153 IVG262153:IVI262153 JFC262153:JFE262153 JOY262153:JPA262153 JYU262153:JYW262153 KIQ262153:KIS262153 KSM262153:KSO262153 LCI262153:LCK262153 LME262153:LMG262153 LWA262153:LWC262153 MFW262153:MFY262153 MPS262153:MPU262153 MZO262153:MZQ262153 NJK262153:NJM262153 NTG262153:NTI262153 ODC262153:ODE262153 OMY262153:ONA262153 OWU262153:OWW262153 PGQ262153:PGS262153 PQM262153:PQO262153 QAI262153:QAK262153 QKE262153:QKG262153 QUA262153:QUC262153 RDW262153:RDY262153 RNS262153:RNU262153 RXO262153:RXQ262153 SHK262153:SHM262153 SRG262153:SRI262153 TBC262153:TBE262153 TKY262153:TLA262153 TUU262153:TUW262153 UEQ262153:UES262153 UOM262153:UOO262153 UYI262153:UYK262153 VIE262153:VIG262153 VSA262153:VSC262153 WBW262153:WBY262153 WLS262153:WLU262153 WVO262153:WVQ262153 G327689:I327689 JC327689:JE327689 SY327689:TA327689 ACU327689:ACW327689 AMQ327689:AMS327689 AWM327689:AWO327689 BGI327689:BGK327689 BQE327689:BQG327689 CAA327689:CAC327689 CJW327689:CJY327689 CTS327689:CTU327689 DDO327689:DDQ327689 DNK327689:DNM327689 DXG327689:DXI327689 EHC327689:EHE327689 EQY327689:ERA327689 FAU327689:FAW327689 FKQ327689:FKS327689 FUM327689:FUO327689 GEI327689:GEK327689 GOE327689:GOG327689 GYA327689:GYC327689 HHW327689:HHY327689 HRS327689:HRU327689 IBO327689:IBQ327689 ILK327689:ILM327689 IVG327689:IVI327689 JFC327689:JFE327689 JOY327689:JPA327689 JYU327689:JYW327689 KIQ327689:KIS327689 KSM327689:KSO327689 LCI327689:LCK327689 LME327689:LMG327689 LWA327689:LWC327689 MFW327689:MFY327689 MPS327689:MPU327689 MZO327689:MZQ327689 NJK327689:NJM327689 NTG327689:NTI327689 ODC327689:ODE327689 OMY327689:ONA327689 OWU327689:OWW327689 PGQ327689:PGS327689 PQM327689:PQO327689 QAI327689:QAK327689 QKE327689:QKG327689 QUA327689:QUC327689 RDW327689:RDY327689 RNS327689:RNU327689 RXO327689:RXQ327689 SHK327689:SHM327689 SRG327689:SRI327689 TBC327689:TBE327689 TKY327689:TLA327689 TUU327689:TUW327689 UEQ327689:UES327689 UOM327689:UOO327689 UYI327689:UYK327689 VIE327689:VIG327689 VSA327689:VSC327689 WBW327689:WBY327689 WLS327689:WLU327689 WVO327689:WVQ327689 G393225:I393225 JC393225:JE393225 SY393225:TA393225 ACU393225:ACW393225 AMQ393225:AMS393225 AWM393225:AWO393225 BGI393225:BGK393225 BQE393225:BQG393225 CAA393225:CAC393225 CJW393225:CJY393225 CTS393225:CTU393225 DDO393225:DDQ393225 DNK393225:DNM393225 DXG393225:DXI393225 EHC393225:EHE393225 EQY393225:ERA393225 FAU393225:FAW393225 FKQ393225:FKS393225 FUM393225:FUO393225 GEI393225:GEK393225 GOE393225:GOG393225 GYA393225:GYC393225 HHW393225:HHY393225 HRS393225:HRU393225 IBO393225:IBQ393225 ILK393225:ILM393225 IVG393225:IVI393225 JFC393225:JFE393225 JOY393225:JPA393225 JYU393225:JYW393225 KIQ393225:KIS393225 KSM393225:KSO393225 LCI393225:LCK393225 LME393225:LMG393225 LWA393225:LWC393225 MFW393225:MFY393225 MPS393225:MPU393225 MZO393225:MZQ393225 NJK393225:NJM393225 NTG393225:NTI393225 ODC393225:ODE393225 OMY393225:ONA393225 OWU393225:OWW393225 PGQ393225:PGS393225 PQM393225:PQO393225 QAI393225:QAK393225 QKE393225:QKG393225 QUA393225:QUC393225 RDW393225:RDY393225 RNS393225:RNU393225 RXO393225:RXQ393225 SHK393225:SHM393225 SRG393225:SRI393225 TBC393225:TBE393225 TKY393225:TLA393225 TUU393225:TUW393225 UEQ393225:UES393225 UOM393225:UOO393225 UYI393225:UYK393225 VIE393225:VIG393225 VSA393225:VSC393225 WBW393225:WBY393225 WLS393225:WLU393225 WVO393225:WVQ393225 G458761:I458761 JC458761:JE458761 SY458761:TA458761 ACU458761:ACW458761 AMQ458761:AMS458761 AWM458761:AWO458761 BGI458761:BGK458761 BQE458761:BQG458761 CAA458761:CAC458761 CJW458761:CJY458761 CTS458761:CTU458761 DDO458761:DDQ458761 DNK458761:DNM458761 DXG458761:DXI458761 EHC458761:EHE458761 EQY458761:ERA458761 FAU458761:FAW458761 FKQ458761:FKS458761 FUM458761:FUO458761 GEI458761:GEK458761 GOE458761:GOG458761 GYA458761:GYC458761 HHW458761:HHY458761 HRS458761:HRU458761 IBO458761:IBQ458761 ILK458761:ILM458761 IVG458761:IVI458761 JFC458761:JFE458761 JOY458761:JPA458761 JYU458761:JYW458761 KIQ458761:KIS458761 KSM458761:KSO458761 LCI458761:LCK458761 LME458761:LMG458761 LWA458761:LWC458761 MFW458761:MFY458761 MPS458761:MPU458761 MZO458761:MZQ458761 NJK458761:NJM458761 NTG458761:NTI458761 ODC458761:ODE458761 OMY458761:ONA458761 OWU458761:OWW458761 PGQ458761:PGS458761 PQM458761:PQO458761 QAI458761:QAK458761 QKE458761:QKG458761 QUA458761:QUC458761 RDW458761:RDY458761 RNS458761:RNU458761 RXO458761:RXQ458761 SHK458761:SHM458761 SRG458761:SRI458761 TBC458761:TBE458761 TKY458761:TLA458761 TUU458761:TUW458761 UEQ458761:UES458761 UOM458761:UOO458761 UYI458761:UYK458761 VIE458761:VIG458761 VSA458761:VSC458761 WBW458761:WBY458761 WLS458761:WLU458761 WVO458761:WVQ458761 G524297:I524297 JC524297:JE524297 SY524297:TA524297 ACU524297:ACW524297 AMQ524297:AMS524297 AWM524297:AWO524297 BGI524297:BGK524297 BQE524297:BQG524297 CAA524297:CAC524297 CJW524297:CJY524297 CTS524297:CTU524297 DDO524297:DDQ524297 DNK524297:DNM524297 DXG524297:DXI524297 EHC524297:EHE524297 EQY524297:ERA524297 FAU524297:FAW524297 FKQ524297:FKS524297 FUM524297:FUO524297 GEI524297:GEK524297 GOE524297:GOG524297 GYA524297:GYC524297 HHW524297:HHY524297 HRS524297:HRU524297 IBO524297:IBQ524297 ILK524297:ILM524297 IVG524297:IVI524297 JFC524297:JFE524297 JOY524297:JPA524297 JYU524297:JYW524297 KIQ524297:KIS524297 KSM524297:KSO524297 LCI524297:LCK524297 LME524297:LMG524297 LWA524297:LWC524297 MFW524297:MFY524297 MPS524297:MPU524297 MZO524297:MZQ524297 NJK524297:NJM524297 NTG524297:NTI524297 ODC524297:ODE524297 OMY524297:ONA524297 OWU524297:OWW524297 PGQ524297:PGS524297 PQM524297:PQO524297 QAI524297:QAK524297 QKE524297:QKG524297 QUA524297:QUC524297 RDW524297:RDY524297 RNS524297:RNU524297 RXO524297:RXQ524297 SHK524297:SHM524297 SRG524297:SRI524297 TBC524297:TBE524297 TKY524297:TLA524297 TUU524297:TUW524297 UEQ524297:UES524297 UOM524297:UOO524297 UYI524297:UYK524297 VIE524297:VIG524297 VSA524297:VSC524297 WBW524297:WBY524297 WLS524297:WLU524297 WVO524297:WVQ524297 G589833:I589833 JC589833:JE589833 SY589833:TA589833 ACU589833:ACW589833 AMQ589833:AMS589833 AWM589833:AWO589833 BGI589833:BGK589833 BQE589833:BQG589833 CAA589833:CAC589833 CJW589833:CJY589833 CTS589833:CTU589833 DDO589833:DDQ589833 DNK589833:DNM589833 DXG589833:DXI589833 EHC589833:EHE589833 EQY589833:ERA589833 FAU589833:FAW589833 FKQ589833:FKS589833 FUM589833:FUO589833 GEI589833:GEK589833 GOE589833:GOG589833 GYA589833:GYC589833 HHW589833:HHY589833 HRS589833:HRU589833 IBO589833:IBQ589833 ILK589833:ILM589833 IVG589833:IVI589833 JFC589833:JFE589833 JOY589833:JPA589833 JYU589833:JYW589833 KIQ589833:KIS589833 KSM589833:KSO589833 LCI589833:LCK589833 LME589833:LMG589833 LWA589833:LWC589833 MFW589833:MFY589833 MPS589833:MPU589833 MZO589833:MZQ589833 NJK589833:NJM589833 NTG589833:NTI589833 ODC589833:ODE589833 OMY589833:ONA589833 OWU589833:OWW589833 PGQ589833:PGS589833 PQM589833:PQO589833 QAI589833:QAK589833 QKE589833:QKG589833 QUA589833:QUC589833 RDW589833:RDY589833 RNS589833:RNU589833 RXO589833:RXQ589833 SHK589833:SHM589833 SRG589833:SRI589833 TBC589833:TBE589833 TKY589833:TLA589833 TUU589833:TUW589833 UEQ589833:UES589833 UOM589833:UOO589833 UYI589833:UYK589833 VIE589833:VIG589833 VSA589833:VSC589833 WBW589833:WBY589833 WLS589833:WLU589833 WVO589833:WVQ589833 G655369:I655369 JC655369:JE655369 SY655369:TA655369 ACU655369:ACW655369 AMQ655369:AMS655369 AWM655369:AWO655369 BGI655369:BGK655369 BQE655369:BQG655369 CAA655369:CAC655369 CJW655369:CJY655369 CTS655369:CTU655369 DDO655369:DDQ655369 DNK655369:DNM655369 DXG655369:DXI655369 EHC655369:EHE655369 EQY655369:ERA655369 FAU655369:FAW655369 FKQ655369:FKS655369 FUM655369:FUO655369 GEI655369:GEK655369 GOE655369:GOG655369 GYA655369:GYC655369 HHW655369:HHY655369 HRS655369:HRU655369 IBO655369:IBQ655369 ILK655369:ILM655369 IVG655369:IVI655369 JFC655369:JFE655369 JOY655369:JPA655369 JYU655369:JYW655369 KIQ655369:KIS655369 KSM655369:KSO655369 LCI655369:LCK655369 LME655369:LMG655369 LWA655369:LWC655369 MFW655369:MFY655369 MPS655369:MPU655369 MZO655369:MZQ655369 NJK655369:NJM655369 NTG655369:NTI655369 ODC655369:ODE655369 OMY655369:ONA655369 OWU655369:OWW655369 PGQ655369:PGS655369 PQM655369:PQO655369 QAI655369:QAK655369 QKE655369:QKG655369 QUA655369:QUC655369 RDW655369:RDY655369 RNS655369:RNU655369 RXO655369:RXQ655369 SHK655369:SHM655369 SRG655369:SRI655369 TBC655369:TBE655369 TKY655369:TLA655369 TUU655369:TUW655369 UEQ655369:UES655369 UOM655369:UOO655369 UYI655369:UYK655369 VIE655369:VIG655369 VSA655369:VSC655369 WBW655369:WBY655369 WLS655369:WLU655369 WVO655369:WVQ655369 G720905:I720905 JC720905:JE720905 SY720905:TA720905 ACU720905:ACW720905 AMQ720905:AMS720905 AWM720905:AWO720905 BGI720905:BGK720905 BQE720905:BQG720905 CAA720905:CAC720905 CJW720905:CJY720905 CTS720905:CTU720905 DDO720905:DDQ720905 DNK720905:DNM720905 DXG720905:DXI720905 EHC720905:EHE720905 EQY720905:ERA720905 FAU720905:FAW720905 FKQ720905:FKS720905 FUM720905:FUO720905 GEI720905:GEK720905 GOE720905:GOG720905 GYA720905:GYC720905 HHW720905:HHY720905 HRS720905:HRU720905 IBO720905:IBQ720905 ILK720905:ILM720905 IVG720905:IVI720905 JFC720905:JFE720905 JOY720905:JPA720905 JYU720905:JYW720905 KIQ720905:KIS720905 KSM720905:KSO720905 LCI720905:LCK720905 LME720905:LMG720905 LWA720905:LWC720905 MFW720905:MFY720905 MPS720905:MPU720905 MZO720905:MZQ720905 NJK720905:NJM720905 NTG720905:NTI720905 ODC720905:ODE720905 OMY720905:ONA720905 OWU720905:OWW720905 PGQ720905:PGS720905 PQM720905:PQO720905 QAI720905:QAK720905 QKE720905:QKG720905 QUA720905:QUC720905 RDW720905:RDY720905 RNS720905:RNU720905 RXO720905:RXQ720905 SHK720905:SHM720905 SRG720905:SRI720905 TBC720905:TBE720905 TKY720905:TLA720905 TUU720905:TUW720905 UEQ720905:UES720905 UOM720905:UOO720905 UYI720905:UYK720905 VIE720905:VIG720905 VSA720905:VSC720905 WBW720905:WBY720905 WLS720905:WLU720905 WVO720905:WVQ720905 G786441:I786441 JC786441:JE786441 SY786441:TA786441 ACU786441:ACW786441 AMQ786441:AMS786441 AWM786441:AWO786441 BGI786441:BGK786441 BQE786441:BQG786441 CAA786441:CAC786441 CJW786441:CJY786441 CTS786441:CTU786441 DDO786441:DDQ786441 DNK786441:DNM786441 DXG786441:DXI786441 EHC786441:EHE786441 EQY786441:ERA786441 FAU786441:FAW786441 FKQ786441:FKS786441 FUM786441:FUO786441 GEI786441:GEK786441 GOE786441:GOG786441 GYA786441:GYC786441 HHW786441:HHY786441 HRS786441:HRU786441 IBO786441:IBQ786441 ILK786441:ILM786441 IVG786441:IVI786441 JFC786441:JFE786441 JOY786441:JPA786441 JYU786441:JYW786441 KIQ786441:KIS786441 KSM786441:KSO786441 LCI786441:LCK786441 LME786441:LMG786441 LWA786441:LWC786441 MFW786441:MFY786441 MPS786441:MPU786441 MZO786441:MZQ786441 NJK786441:NJM786441 NTG786441:NTI786441 ODC786441:ODE786441 OMY786441:ONA786441 OWU786441:OWW786441 PGQ786441:PGS786441 PQM786441:PQO786441 QAI786441:QAK786441 QKE786441:QKG786441 QUA786441:QUC786441 RDW786441:RDY786441 RNS786441:RNU786441 RXO786441:RXQ786441 SHK786441:SHM786441 SRG786441:SRI786441 TBC786441:TBE786441 TKY786441:TLA786441 TUU786441:TUW786441 UEQ786441:UES786441 UOM786441:UOO786441 UYI786441:UYK786441 VIE786441:VIG786441 VSA786441:VSC786441 WBW786441:WBY786441 WLS786441:WLU786441 WVO786441:WVQ786441 G851977:I851977 JC851977:JE851977 SY851977:TA851977 ACU851977:ACW851977 AMQ851977:AMS851977 AWM851977:AWO851977 BGI851977:BGK851977 BQE851977:BQG851977 CAA851977:CAC851977 CJW851977:CJY851977 CTS851977:CTU851977 DDO851977:DDQ851977 DNK851977:DNM851977 DXG851977:DXI851977 EHC851977:EHE851977 EQY851977:ERA851977 FAU851977:FAW851977 FKQ851977:FKS851977 FUM851977:FUO851977 GEI851977:GEK851977 GOE851977:GOG851977 GYA851977:GYC851977 HHW851977:HHY851977 HRS851977:HRU851977 IBO851977:IBQ851977 ILK851977:ILM851977 IVG851977:IVI851977 JFC851977:JFE851977 JOY851977:JPA851977 JYU851977:JYW851977 KIQ851977:KIS851977 KSM851977:KSO851977 LCI851977:LCK851977 LME851977:LMG851977 LWA851977:LWC851977 MFW851977:MFY851977 MPS851977:MPU851977 MZO851977:MZQ851977 NJK851977:NJM851977 NTG851977:NTI851977 ODC851977:ODE851977 OMY851977:ONA851977 OWU851977:OWW851977 PGQ851977:PGS851977 PQM851977:PQO851977 QAI851977:QAK851977 QKE851977:QKG851977 QUA851977:QUC851977 RDW851977:RDY851977 RNS851977:RNU851977 RXO851977:RXQ851977 SHK851977:SHM851977 SRG851977:SRI851977 TBC851977:TBE851977 TKY851977:TLA851977 TUU851977:TUW851977 UEQ851977:UES851977 UOM851977:UOO851977 UYI851977:UYK851977 VIE851977:VIG851977 VSA851977:VSC851977 WBW851977:WBY851977 WLS851977:WLU851977 WVO851977:WVQ851977 G917513:I917513 JC917513:JE917513 SY917513:TA917513 ACU917513:ACW917513 AMQ917513:AMS917513 AWM917513:AWO917513 BGI917513:BGK917513 BQE917513:BQG917513 CAA917513:CAC917513 CJW917513:CJY917513 CTS917513:CTU917513 DDO917513:DDQ917513 DNK917513:DNM917513 DXG917513:DXI917513 EHC917513:EHE917513 EQY917513:ERA917513 FAU917513:FAW917513 FKQ917513:FKS917513 FUM917513:FUO917513 GEI917513:GEK917513 GOE917513:GOG917513 GYA917513:GYC917513 HHW917513:HHY917513 HRS917513:HRU917513 IBO917513:IBQ917513 ILK917513:ILM917513 IVG917513:IVI917513 JFC917513:JFE917513 JOY917513:JPA917513 JYU917513:JYW917513 KIQ917513:KIS917513 KSM917513:KSO917513 LCI917513:LCK917513 LME917513:LMG917513 LWA917513:LWC917513 MFW917513:MFY917513 MPS917513:MPU917513 MZO917513:MZQ917513 NJK917513:NJM917513 NTG917513:NTI917513 ODC917513:ODE917513 OMY917513:ONA917513 OWU917513:OWW917513 PGQ917513:PGS917513 PQM917513:PQO917513 QAI917513:QAK917513 QKE917513:QKG917513 QUA917513:QUC917513 RDW917513:RDY917513 RNS917513:RNU917513 RXO917513:RXQ917513 SHK917513:SHM917513 SRG917513:SRI917513 TBC917513:TBE917513 TKY917513:TLA917513 TUU917513:TUW917513 UEQ917513:UES917513 UOM917513:UOO917513 UYI917513:UYK917513 VIE917513:VIG917513 VSA917513:VSC917513 WBW917513:WBY917513 WLS917513:WLU917513 WVO917513:WVQ917513 G983049:I983049 JC983049:JE983049 SY983049:TA983049 ACU983049:ACW983049 AMQ983049:AMS983049 AWM983049:AWO983049 BGI983049:BGK983049 BQE983049:BQG983049 CAA983049:CAC983049 CJW983049:CJY983049 CTS983049:CTU983049 DDO983049:DDQ983049 DNK983049:DNM983049 DXG983049:DXI983049 EHC983049:EHE983049 EQY983049:ERA983049 FAU983049:FAW983049 FKQ983049:FKS983049 FUM983049:FUO983049 GEI983049:GEK983049 GOE983049:GOG983049 GYA983049:GYC983049 HHW983049:HHY983049 HRS983049:HRU983049 IBO983049:IBQ983049 ILK983049:ILM983049 IVG983049:IVI983049 JFC983049:JFE983049 JOY983049:JPA983049 JYU983049:JYW983049 KIQ983049:KIS983049 KSM983049:KSO983049 LCI983049:LCK983049 LME983049:LMG983049 LWA983049:LWC983049 MFW983049:MFY983049 MPS983049:MPU983049 MZO983049:MZQ983049 NJK983049:NJM983049 NTG983049:NTI983049 ODC983049:ODE983049 OMY983049:ONA983049 OWU983049:OWW983049 PGQ983049:PGS983049 PQM983049:PQO983049 QAI983049:QAK983049 QKE983049:QKG983049 QUA983049:QUC983049 RDW983049:RDY983049 RNS983049:RNU983049 RXO983049:RXQ983049 SHK983049:SHM983049 SRG983049:SRI983049 TBC983049:TBE983049 TKY983049:TLA983049 TUU983049:TUW983049 UEQ983049:UES983049 UOM983049:UOO983049 UYI983049:UYK983049 VIE983049:VIG983049 VSA983049:VSC983049 WBW983049:WBY983049 WLS983049:WLU983049 WVO983049:WVQ983049">
      <formula1>32487</formula1>
      <formula2>TODAY() +3</formula2>
    </dataValidation>
    <dataValidation type="list" allowBlank="1" showInputMessage="1" showErrorMessage="1" error="Use Drop-Down menu to enter selection." sqref="U3:V3 JQ3:JR3 TM3:TN3 ADI3:ADJ3 ANE3:ANF3 AXA3:AXB3 BGW3:BGX3 BQS3:BQT3 CAO3:CAP3 CKK3:CKL3 CUG3:CUH3 DEC3:DED3 DNY3:DNZ3 DXU3:DXV3 EHQ3:EHR3 ERM3:ERN3 FBI3:FBJ3 FLE3:FLF3 FVA3:FVB3 GEW3:GEX3 GOS3:GOT3 GYO3:GYP3 HIK3:HIL3 HSG3:HSH3 ICC3:ICD3 ILY3:ILZ3 IVU3:IVV3 JFQ3:JFR3 JPM3:JPN3 JZI3:JZJ3 KJE3:KJF3 KTA3:KTB3 LCW3:LCX3 LMS3:LMT3 LWO3:LWP3 MGK3:MGL3 MQG3:MQH3 NAC3:NAD3 NJY3:NJZ3 NTU3:NTV3 ODQ3:ODR3 ONM3:ONN3 OXI3:OXJ3 PHE3:PHF3 PRA3:PRB3 QAW3:QAX3 QKS3:QKT3 QUO3:QUP3 REK3:REL3 ROG3:ROH3 RYC3:RYD3 SHY3:SHZ3 SRU3:SRV3 TBQ3:TBR3 TLM3:TLN3 TVI3:TVJ3 UFE3:UFF3 UPA3:UPB3 UYW3:UYX3 VIS3:VIT3 VSO3:VSP3 WCK3:WCL3 WMG3:WMH3 WWC3:WWD3 U65541:V65541 JQ65541:JR65541 TM65541:TN65541 ADI65541:ADJ65541 ANE65541:ANF65541 AXA65541:AXB65541 BGW65541:BGX65541 BQS65541:BQT65541 CAO65541:CAP65541 CKK65541:CKL65541 CUG65541:CUH65541 DEC65541:DED65541 DNY65541:DNZ65541 DXU65541:DXV65541 EHQ65541:EHR65541 ERM65541:ERN65541 FBI65541:FBJ65541 FLE65541:FLF65541 FVA65541:FVB65541 GEW65541:GEX65541 GOS65541:GOT65541 GYO65541:GYP65541 HIK65541:HIL65541 HSG65541:HSH65541 ICC65541:ICD65541 ILY65541:ILZ65541 IVU65541:IVV65541 JFQ65541:JFR65541 JPM65541:JPN65541 JZI65541:JZJ65541 KJE65541:KJF65541 KTA65541:KTB65541 LCW65541:LCX65541 LMS65541:LMT65541 LWO65541:LWP65541 MGK65541:MGL65541 MQG65541:MQH65541 NAC65541:NAD65541 NJY65541:NJZ65541 NTU65541:NTV65541 ODQ65541:ODR65541 ONM65541:ONN65541 OXI65541:OXJ65541 PHE65541:PHF65541 PRA65541:PRB65541 QAW65541:QAX65541 QKS65541:QKT65541 QUO65541:QUP65541 REK65541:REL65541 ROG65541:ROH65541 RYC65541:RYD65541 SHY65541:SHZ65541 SRU65541:SRV65541 TBQ65541:TBR65541 TLM65541:TLN65541 TVI65541:TVJ65541 UFE65541:UFF65541 UPA65541:UPB65541 UYW65541:UYX65541 VIS65541:VIT65541 VSO65541:VSP65541 WCK65541:WCL65541 WMG65541:WMH65541 WWC65541:WWD65541 U131077:V131077 JQ131077:JR131077 TM131077:TN131077 ADI131077:ADJ131077 ANE131077:ANF131077 AXA131077:AXB131077 BGW131077:BGX131077 BQS131077:BQT131077 CAO131077:CAP131077 CKK131077:CKL131077 CUG131077:CUH131077 DEC131077:DED131077 DNY131077:DNZ131077 DXU131077:DXV131077 EHQ131077:EHR131077 ERM131077:ERN131077 FBI131077:FBJ131077 FLE131077:FLF131077 FVA131077:FVB131077 GEW131077:GEX131077 GOS131077:GOT131077 GYO131077:GYP131077 HIK131077:HIL131077 HSG131077:HSH131077 ICC131077:ICD131077 ILY131077:ILZ131077 IVU131077:IVV131077 JFQ131077:JFR131077 JPM131077:JPN131077 JZI131077:JZJ131077 KJE131077:KJF131077 KTA131077:KTB131077 LCW131077:LCX131077 LMS131077:LMT131077 LWO131077:LWP131077 MGK131077:MGL131077 MQG131077:MQH131077 NAC131077:NAD131077 NJY131077:NJZ131077 NTU131077:NTV131077 ODQ131077:ODR131077 ONM131077:ONN131077 OXI131077:OXJ131077 PHE131077:PHF131077 PRA131077:PRB131077 QAW131077:QAX131077 QKS131077:QKT131077 QUO131077:QUP131077 REK131077:REL131077 ROG131077:ROH131077 RYC131077:RYD131077 SHY131077:SHZ131077 SRU131077:SRV131077 TBQ131077:TBR131077 TLM131077:TLN131077 TVI131077:TVJ131077 UFE131077:UFF131077 UPA131077:UPB131077 UYW131077:UYX131077 VIS131077:VIT131077 VSO131077:VSP131077 WCK131077:WCL131077 WMG131077:WMH131077 WWC131077:WWD131077 U196613:V196613 JQ196613:JR196613 TM196613:TN196613 ADI196613:ADJ196613 ANE196613:ANF196613 AXA196613:AXB196613 BGW196613:BGX196613 BQS196613:BQT196613 CAO196613:CAP196613 CKK196613:CKL196613 CUG196613:CUH196613 DEC196613:DED196613 DNY196613:DNZ196613 DXU196613:DXV196613 EHQ196613:EHR196613 ERM196613:ERN196613 FBI196613:FBJ196613 FLE196613:FLF196613 FVA196613:FVB196613 GEW196613:GEX196613 GOS196613:GOT196613 GYO196613:GYP196613 HIK196613:HIL196613 HSG196613:HSH196613 ICC196613:ICD196613 ILY196613:ILZ196613 IVU196613:IVV196613 JFQ196613:JFR196613 JPM196613:JPN196613 JZI196613:JZJ196613 KJE196613:KJF196613 KTA196613:KTB196613 LCW196613:LCX196613 LMS196613:LMT196613 LWO196613:LWP196613 MGK196613:MGL196613 MQG196613:MQH196613 NAC196613:NAD196613 NJY196613:NJZ196613 NTU196613:NTV196613 ODQ196613:ODR196613 ONM196613:ONN196613 OXI196613:OXJ196613 PHE196613:PHF196613 PRA196613:PRB196613 QAW196613:QAX196613 QKS196613:QKT196613 QUO196613:QUP196613 REK196613:REL196613 ROG196613:ROH196613 RYC196613:RYD196613 SHY196613:SHZ196613 SRU196613:SRV196613 TBQ196613:TBR196613 TLM196613:TLN196613 TVI196613:TVJ196613 UFE196613:UFF196613 UPA196613:UPB196613 UYW196613:UYX196613 VIS196613:VIT196613 VSO196613:VSP196613 WCK196613:WCL196613 WMG196613:WMH196613 WWC196613:WWD196613 U262149:V262149 JQ262149:JR262149 TM262149:TN262149 ADI262149:ADJ262149 ANE262149:ANF262149 AXA262149:AXB262149 BGW262149:BGX262149 BQS262149:BQT262149 CAO262149:CAP262149 CKK262149:CKL262149 CUG262149:CUH262149 DEC262149:DED262149 DNY262149:DNZ262149 DXU262149:DXV262149 EHQ262149:EHR262149 ERM262149:ERN262149 FBI262149:FBJ262149 FLE262149:FLF262149 FVA262149:FVB262149 GEW262149:GEX262149 GOS262149:GOT262149 GYO262149:GYP262149 HIK262149:HIL262149 HSG262149:HSH262149 ICC262149:ICD262149 ILY262149:ILZ262149 IVU262149:IVV262149 JFQ262149:JFR262149 JPM262149:JPN262149 JZI262149:JZJ262149 KJE262149:KJF262149 KTA262149:KTB262149 LCW262149:LCX262149 LMS262149:LMT262149 LWO262149:LWP262149 MGK262149:MGL262149 MQG262149:MQH262149 NAC262149:NAD262149 NJY262149:NJZ262149 NTU262149:NTV262149 ODQ262149:ODR262149 ONM262149:ONN262149 OXI262149:OXJ262149 PHE262149:PHF262149 PRA262149:PRB262149 QAW262149:QAX262149 QKS262149:QKT262149 QUO262149:QUP262149 REK262149:REL262149 ROG262149:ROH262149 RYC262149:RYD262149 SHY262149:SHZ262149 SRU262149:SRV262149 TBQ262149:TBR262149 TLM262149:TLN262149 TVI262149:TVJ262149 UFE262149:UFF262149 UPA262149:UPB262149 UYW262149:UYX262149 VIS262149:VIT262149 VSO262149:VSP262149 WCK262149:WCL262149 WMG262149:WMH262149 WWC262149:WWD262149 U327685:V327685 JQ327685:JR327685 TM327685:TN327685 ADI327685:ADJ327685 ANE327685:ANF327685 AXA327685:AXB327685 BGW327685:BGX327685 BQS327685:BQT327685 CAO327685:CAP327685 CKK327685:CKL327685 CUG327685:CUH327685 DEC327685:DED327685 DNY327685:DNZ327685 DXU327685:DXV327685 EHQ327685:EHR327685 ERM327685:ERN327685 FBI327685:FBJ327685 FLE327685:FLF327685 FVA327685:FVB327685 GEW327685:GEX327685 GOS327685:GOT327685 GYO327685:GYP327685 HIK327685:HIL327685 HSG327685:HSH327685 ICC327685:ICD327685 ILY327685:ILZ327685 IVU327685:IVV327685 JFQ327685:JFR327685 JPM327685:JPN327685 JZI327685:JZJ327685 KJE327685:KJF327685 KTA327685:KTB327685 LCW327685:LCX327685 LMS327685:LMT327685 LWO327685:LWP327685 MGK327685:MGL327685 MQG327685:MQH327685 NAC327685:NAD327685 NJY327685:NJZ327685 NTU327685:NTV327685 ODQ327685:ODR327685 ONM327685:ONN327685 OXI327685:OXJ327685 PHE327685:PHF327685 PRA327685:PRB327685 QAW327685:QAX327685 QKS327685:QKT327685 QUO327685:QUP327685 REK327685:REL327685 ROG327685:ROH327685 RYC327685:RYD327685 SHY327685:SHZ327685 SRU327685:SRV327685 TBQ327685:TBR327685 TLM327685:TLN327685 TVI327685:TVJ327685 UFE327685:UFF327685 UPA327685:UPB327685 UYW327685:UYX327685 VIS327685:VIT327685 VSO327685:VSP327685 WCK327685:WCL327685 WMG327685:WMH327685 WWC327685:WWD327685 U393221:V393221 JQ393221:JR393221 TM393221:TN393221 ADI393221:ADJ393221 ANE393221:ANF393221 AXA393221:AXB393221 BGW393221:BGX393221 BQS393221:BQT393221 CAO393221:CAP393221 CKK393221:CKL393221 CUG393221:CUH393221 DEC393221:DED393221 DNY393221:DNZ393221 DXU393221:DXV393221 EHQ393221:EHR393221 ERM393221:ERN393221 FBI393221:FBJ393221 FLE393221:FLF393221 FVA393221:FVB393221 GEW393221:GEX393221 GOS393221:GOT393221 GYO393221:GYP393221 HIK393221:HIL393221 HSG393221:HSH393221 ICC393221:ICD393221 ILY393221:ILZ393221 IVU393221:IVV393221 JFQ393221:JFR393221 JPM393221:JPN393221 JZI393221:JZJ393221 KJE393221:KJF393221 KTA393221:KTB393221 LCW393221:LCX393221 LMS393221:LMT393221 LWO393221:LWP393221 MGK393221:MGL393221 MQG393221:MQH393221 NAC393221:NAD393221 NJY393221:NJZ393221 NTU393221:NTV393221 ODQ393221:ODR393221 ONM393221:ONN393221 OXI393221:OXJ393221 PHE393221:PHF393221 PRA393221:PRB393221 QAW393221:QAX393221 QKS393221:QKT393221 QUO393221:QUP393221 REK393221:REL393221 ROG393221:ROH393221 RYC393221:RYD393221 SHY393221:SHZ393221 SRU393221:SRV393221 TBQ393221:TBR393221 TLM393221:TLN393221 TVI393221:TVJ393221 UFE393221:UFF393221 UPA393221:UPB393221 UYW393221:UYX393221 VIS393221:VIT393221 VSO393221:VSP393221 WCK393221:WCL393221 WMG393221:WMH393221 WWC393221:WWD393221 U458757:V458757 JQ458757:JR458757 TM458757:TN458757 ADI458757:ADJ458757 ANE458757:ANF458757 AXA458757:AXB458757 BGW458757:BGX458757 BQS458757:BQT458757 CAO458757:CAP458757 CKK458757:CKL458757 CUG458757:CUH458757 DEC458757:DED458757 DNY458757:DNZ458757 DXU458757:DXV458757 EHQ458757:EHR458757 ERM458757:ERN458757 FBI458757:FBJ458757 FLE458757:FLF458757 FVA458757:FVB458757 GEW458757:GEX458757 GOS458757:GOT458757 GYO458757:GYP458757 HIK458757:HIL458757 HSG458757:HSH458757 ICC458757:ICD458757 ILY458757:ILZ458757 IVU458757:IVV458757 JFQ458757:JFR458757 JPM458757:JPN458757 JZI458757:JZJ458757 KJE458757:KJF458757 KTA458757:KTB458757 LCW458757:LCX458757 LMS458757:LMT458757 LWO458757:LWP458757 MGK458757:MGL458757 MQG458757:MQH458757 NAC458757:NAD458757 NJY458757:NJZ458757 NTU458757:NTV458757 ODQ458757:ODR458757 ONM458757:ONN458757 OXI458757:OXJ458757 PHE458757:PHF458757 PRA458757:PRB458757 QAW458757:QAX458757 QKS458757:QKT458757 QUO458757:QUP458757 REK458757:REL458757 ROG458757:ROH458757 RYC458757:RYD458757 SHY458757:SHZ458757 SRU458757:SRV458757 TBQ458757:TBR458757 TLM458757:TLN458757 TVI458757:TVJ458757 UFE458757:UFF458757 UPA458757:UPB458757 UYW458757:UYX458757 VIS458757:VIT458757 VSO458757:VSP458757 WCK458757:WCL458757 WMG458757:WMH458757 WWC458757:WWD458757 U524293:V524293 JQ524293:JR524293 TM524293:TN524293 ADI524293:ADJ524293 ANE524293:ANF524293 AXA524293:AXB524293 BGW524293:BGX524293 BQS524293:BQT524293 CAO524293:CAP524293 CKK524293:CKL524293 CUG524293:CUH524293 DEC524293:DED524293 DNY524293:DNZ524293 DXU524293:DXV524293 EHQ524293:EHR524293 ERM524293:ERN524293 FBI524293:FBJ524293 FLE524293:FLF524293 FVA524293:FVB524293 GEW524293:GEX524293 GOS524293:GOT524293 GYO524293:GYP524293 HIK524293:HIL524293 HSG524293:HSH524293 ICC524293:ICD524293 ILY524293:ILZ524293 IVU524293:IVV524293 JFQ524293:JFR524293 JPM524293:JPN524293 JZI524293:JZJ524293 KJE524293:KJF524293 KTA524293:KTB524293 LCW524293:LCX524293 LMS524293:LMT524293 LWO524293:LWP524293 MGK524293:MGL524293 MQG524293:MQH524293 NAC524293:NAD524293 NJY524293:NJZ524293 NTU524293:NTV524293 ODQ524293:ODR524293 ONM524293:ONN524293 OXI524293:OXJ524293 PHE524293:PHF524293 PRA524293:PRB524293 QAW524293:QAX524293 QKS524293:QKT524293 QUO524293:QUP524293 REK524293:REL524293 ROG524293:ROH524293 RYC524293:RYD524293 SHY524293:SHZ524293 SRU524293:SRV524293 TBQ524293:TBR524293 TLM524293:TLN524293 TVI524293:TVJ524293 UFE524293:UFF524293 UPA524293:UPB524293 UYW524293:UYX524293 VIS524293:VIT524293 VSO524293:VSP524293 WCK524293:WCL524293 WMG524293:WMH524293 WWC524293:WWD524293 U589829:V589829 JQ589829:JR589829 TM589829:TN589829 ADI589829:ADJ589829 ANE589829:ANF589829 AXA589829:AXB589829 BGW589829:BGX589829 BQS589829:BQT589829 CAO589829:CAP589829 CKK589829:CKL589829 CUG589829:CUH589829 DEC589829:DED589829 DNY589829:DNZ589829 DXU589829:DXV589829 EHQ589829:EHR589829 ERM589829:ERN589829 FBI589829:FBJ589829 FLE589829:FLF589829 FVA589829:FVB589829 GEW589829:GEX589829 GOS589829:GOT589829 GYO589829:GYP589829 HIK589829:HIL589829 HSG589829:HSH589829 ICC589829:ICD589829 ILY589829:ILZ589829 IVU589829:IVV589829 JFQ589829:JFR589829 JPM589829:JPN589829 JZI589829:JZJ589829 KJE589829:KJF589829 KTA589829:KTB589829 LCW589829:LCX589829 LMS589829:LMT589829 LWO589829:LWP589829 MGK589829:MGL589829 MQG589829:MQH589829 NAC589829:NAD589829 NJY589829:NJZ589829 NTU589829:NTV589829 ODQ589829:ODR589829 ONM589829:ONN589829 OXI589829:OXJ589829 PHE589829:PHF589829 PRA589829:PRB589829 QAW589829:QAX589829 QKS589829:QKT589829 QUO589829:QUP589829 REK589829:REL589829 ROG589829:ROH589829 RYC589829:RYD589829 SHY589829:SHZ589829 SRU589829:SRV589829 TBQ589829:TBR589829 TLM589829:TLN589829 TVI589829:TVJ589829 UFE589829:UFF589829 UPA589829:UPB589829 UYW589829:UYX589829 VIS589829:VIT589829 VSO589829:VSP589829 WCK589829:WCL589829 WMG589829:WMH589829 WWC589829:WWD589829 U655365:V655365 JQ655365:JR655365 TM655365:TN655365 ADI655365:ADJ655365 ANE655365:ANF655365 AXA655365:AXB655365 BGW655365:BGX655365 BQS655365:BQT655365 CAO655365:CAP655365 CKK655365:CKL655365 CUG655365:CUH655365 DEC655365:DED655365 DNY655365:DNZ655365 DXU655365:DXV655365 EHQ655365:EHR655365 ERM655365:ERN655365 FBI655365:FBJ655365 FLE655365:FLF655365 FVA655365:FVB655365 GEW655365:GEX655365 GOS655365:GOT655365 GYO655365:GYP655365 HIK655365:HIL655365 HSG655365:HSH655365 ICC655365:ICD655365 ILY655365:ILZ655365 IVU655365:IVV655365 JFQ655365:JFR655365 JPM655365:JPN655365 JZI655365:JZJ655365 KJE655365:KJF655365 KTA655365:KTB655365 LCW655365:LCX655365 LMS655365:LMT655365 LWO655365:LWP655365 MGK655365:MGL655365 MQG655365:MQH655365 NAC655365:NAD655365 NJY655365:NJZ655365 NTU655365:NTV655365 ODQ655365:ODR655365 ONM655365:ONN655365 OXI655365:OXJ655365 PHE655365:PHF655365 PRA655365:PRB655365 QAW655365:QAX655365 QKS655365:QKT655365 QUO655365:QUP655365 REK655365:REL655365 ROG655365:ROH655365 RYC655365:RYD655365 SHY655365:SHZ655365 SRU655365:SRV655365 TBQ655365:TBR655365 TLM655365:TLN655365 TVI655365:TVJ655365 UFE655365:UFF655365 UPA655365:UPB655365 UYW655365:UYX655365 VIS655365:VIT655365 VSO655365:VSP655365 WCK655365:WCL655365 WMG655365:WMH655365 WWC655365:WWD655365 U720901:V720901 JQ720901:JR720901 TM720901:TN720901 ADI720901:ADJ720901 ANE720901:ANF720901 AXA720901:AXB720901 BGW720901:BGX720901 BQS720901:BQT720901 CAO720901:CAP720901 CKK720901:CKL720901 CUG720901:CUH720901 DEC720901:DED720901 DNY720901:DNZ720901 DXU720901:DXV720901 EHQ720901:EHR720901 ERM720901:ERN720901 FBI720901:FBJ720901 FLE720901:FLF720901 FVA720901:FVB720901 GEW720901:GEX720901 GOS720901:GOT720901 GYO720901:GYP720901 HIK720901:HIL720901 HSG720901:HSH720901 ICC720901:ICD720901 ILY720901:ILZ720901 IVU720901:IVV720901 JFQ720901:JFR720901 JPM720901:JPN720901 JZI720901:JZJ720901 KJE720901:KJF720901 KTA720901:KTB720901 LCW720901:LCX720901 LMS720901:LMT720901 LWO720901:LWP720901 MGK720901:MGL720901 MQG720901:MQH720901 NAC720901:NAD720901 NJY720901:NJZ720901 NTU720901:NTV720901 ODQ720901:ODR720901 ONM720901:ONN720901 OXI720901:OXJ720901 PHE720901:PHF720901 PRA720901:PRB720901 QAW720901:QAX720901 QKS720901:QKT720901 QUO720901:QUP720901 REK720901:REL720901 ROG720901:ROH720901 RYC720901:RYD720901 SHY720901:SHZ720901 SRU720901:SRV720901 TBQ720901:TBR720901 TLM720901:TLN720901 TVI720901:TVJ720901 UFE720901:UFF720901 UPA720901:UPB720901 UYW720901:UYX720901 VIS720901:VIT720901 VSO720901:VSP720901 WCK720901:WCL720901 WMG720901:WMH720901 WWC720901:WWD720901 U786437:V786437 JQ786437:JR786437 TM786437:TN786437 ADI786437:ADJ786437 ANE786437:ANF786437 AXA786437:AXB786437 BGW786437:BGX786437 BQS786437:BQT786437 CAO786437:CAP786437 CKK786437:CKL786437 CUG786437:CUH786437 DEC786437:DED786437 DNY786437:DNZ786437 DXU786437:DXV786437 EHQ786437:EHR786437 ERM786437:ERN786437 FBI786437:FBJ786437 FLE786437:FLF786437 FVA786437:FVB786437 GEW786437:GEX786437 GOS786437:GOT786437 GYO786437:GYP786437 HIK786437:HIL786437 HSG786437:HSH786437 ICC786437:ICD786437 ILY786437:ILZ786437 IVU786437:IVV786437 JFQ786437:JFR786437 JPM786437:JPN786437 JZI786437:JZJ786437 KJE786437:KJF786437 KTA786437:KTB786437 LCW786437:LCX786437 LMS786437:LMT786437 LWO786437:LWP786437 MGK786437:MGL786437 MQG786437:MQH786437 NAC786437:NAD786437 NJY786437:NJZ786437 NTU786437:NTV786437 ODQ786437:ODR786437 ONM786437:ONN786437 OXI786437:OXJ786437 PHE786437:PHF786437 PRA786437:PRB786437 QAW786437:QAX786437 QKS786437:QKT786437 QUO786437:QUP786437 REK786437:REL786437 ROG786437:ROH786437 RYC786437:RYD786437 SHY786437:SHZ786437 SRU786437:SRV786437 TBQ786437:TBR786437 TLM786437:TLN786437 TVI786437:TVJ786437 UFE786437:UFF786437 UPA786437:UPB786437 UYW786437:UYX786437 VIS786437:VIT786437 VSO786437:VSP786437 WCK786437:WCL786437 WMG786437:WMH786437 WWC786437:WWD786437 U851973:V851973 JQ851973:JR851973 TM851973:TN851973 ADI851973:ADJ851973 ANE851973:ANF851973 AXA851973:AXB851973 BGW851973:BGX851973 BQS851973:BQT851973 CAO851973:CAP851973 CKK851973:CKL851973 CUG851973:CUH851973 DEC851973:DED851973 DNY851973:DNZ851973 DXU851973:DXV851973 EHQ851973:EHR851973 ERM851973:ERN851973 FBI851973:FBJ851973 FLE851973:FLF851973 FVA851973:FVB851973 GEW851973:GEX851973 GOS851973:GOT851973 GYO851973:GYP851973 HIK851973:HIL851973 HSG851973:HSH851973 ICC851973:ICD851973 ILY851973:ILZ851973 IVU851973:IVV851973 JFQ851973:JFR851973 JPM851973:JPN851973 JZI851973:JZJ851973 KJE851973:KJF851973 KTA851973:KTB851973 LCW851973:LCX851973 LMS851973:LMT851973 LWO851973:LWP851973 MGK851973:MGL851973 MQG851973:MQH851973 NAC851973:NAD851973 NJY851973:NJZ851973 NTU851973:NTV851973 ODQ851973:ODR851973 ONM851973:ONN851973 OXI851973:OXJ851973 PHE851973:PHF851973 PRA851973:PRB851973 QAW851973:QAX851973 QKS851973:QKT851973 QUO851973:QUP851973 REK851973:REL851973 ROG851973:ROH851973 RYC851973:RYD851973 SHY851973:SHZ851973 SRU851973:SRV851973 TBQ851973:TBR851973 TLM851973:TLN851973 TVI851973:TVJ851973 UFE851973:UFF851973 UPA851973:UPB851973 UYW851973:UYX851973 VIS851973:VIT851973 VSO851973:VSP851973 WCK851973:WCL851973 WMG851973:WMH851973 WWC851973:WWD851973 U917509:V917509 JQ917509:JR917509 TM917509:TN917509 ADI917509:ADJ917509 ANE917509:ANF917509 AXA917509:AXB917509 BGW917509:BGX917509 BQS917509:BQT917509 CAO917509:CAP917509 CKK917509:CKL917509 CUG917509:CUH917509 DEC917509:DED917509 DNY917509:DNZ917509 DXU917509:DXV917509 EHQ917509:EHR917509 ERM917509:ERN917509 FBI917509:FBJ917509 FLE917509:FLF917509 FVA917509:FVB917509 GEW917509:GEX917509 GOS917509:GOT917509 GYO917509:GYP917509 HIK917509:HIL917509 HSG917509:HSH917509 ICC917509:ICD917509 ILY917509:ILZ917509 IVU917509:IVV917509 JFQ917509:JFR917509 JPM917509:JPN917509 JZI917509:JZJ917509 KJE917509:KJF917509 KTA917509:KTB917509 LCW917509:LCX917509 LMS917509:LMT917509 LWO917509:LWP917509 MGK917509:MGL917509 MQG917509:MQH917509 NAC917509:NAD917509 NJY917509:NJZ917509 NTU917509:NTV917509 ODQ917509:ODR917509 ONM917509:ONN917509 OXI917509:OXJ917509 PHE917509:PHF917509 PRA917509:PRB917509 QAW917509:QAX917509 QKS917509:QKT917509 QUO917509:QUP917509 REK917509:REL917509 ROG917509:ROH917509 RYC917509:RYD917509 SHY917509:SHZ917509 SRU917509:SRV917509 TBQ917509:TBR917509 TLM917509:TLN917509 TVI917509:TVJ917509 UFE917509:UFF917509 UPA917509:UPB917509 UYW917509:UYX917509 VIS917509:VIT917509 VSO917509:VSP917509 WCK917509:WCL917509 WMG917509:WMH917509 WWC917509:WWD917509 U983045:V983045 JQ983045:JR983045 TM983045:TN983045 ADI983045:ADJ983045 ANE983045:ANF983045 AXA983045:AXB983045 BGW983045:BGX983045 BQS983045:BQT983045 CAO983045:CAP983045 CKK983045:CKL983045 CUG983045:CUH983045 DEC983045:DED983045 DNY983045:DNZ983045 DXU983045:DXV983045 EHQ983045:EHR983045 ERM983045:ERN983045 FBI983045:FBJ983045 FLE983045:FLF983045 FVA983045:FVB983045 GEW983045:GEX983045 GOS983045:GOT983045 GYO983045:GYP983045 HIK983045:HIL983045 HSG983045:HSH983045 ICC983045:ICD983045 ILY983045:ILZ983045 IVU983045:IVV983045 JFQ983045:JFR983045 JPM983045:JPN983045 JZI983045:JZJ983045 KJE983045:KJF983045 KTA983045:KTB983045 LCW983045:LCX983045 LMS983045:LMT983045 LWO983045:LWP983045 MGK983045:MGL983045 MQG983045:MQH983045 NAC983045:NAD983045 NJY983045:NJZ983045 NTU983045:NTV983045 ODQ983045:ODR983045 ONM983045:ONN983045 OXI983045:OXJ983045 PHE983045:PHF983045 PRA983045:PRB983045 QAW983045:QAX983045 QKS983045:QKT983045 QUO983045:QUP983045 REK983045:REL983045 ROG983045:ROH983045 RYC983045:RYD983045 SHY983045:SHZ983045 SRU983045:SRV983045 TBQ983045:TBR983045 TLM983045:TLN983045 TVI983045:TVJ983045 UFE983045:UFF983045 UPA983045:UPB983045 UYW983045:UYX983045 VIS983045:VIT983045 VSO983045:VSP983045 WCK983045:WCL983045 WMG983045:WMH983045 WWC983045:WWD983045">
      <formula1>$AP$2:$AP$4</formula1>
    </dataValidation>
    <dataValidation allowBlank="1" showInputMessage="1" showErrorMessage="1" prompt="Enter if applicable" sqref="F72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F65608 JB65608 SX65608 ACT65608 AMP65608 AWL65608 BGH65608 BQD65608 BZZ65608 CJV65608 CTR65608 DDN65608 DNJ65608 DXF65608 EHB65608 EQX65608 FAT65608 FKP65608 FUL65608 GEH65608 GOD65608 GXZ65608 HHV65608 HRR65608 IBN65608 ILJ65608 IVF65608 JFB65608 JOX65608 JYT65608 KIP65608 KSL65608 LCH65608 LMD65608 LVZ65608 MFV65608 MPR65608 MZN65608 NJJ65608 NTF65608 ODB65608 OMX65608 OWT65608 PGP65608 PQL65608 QAH65608 QKD65608 QTZ65608 RDV65608 RNR65608 RXN65608 SHJ65608 SRF65608 TBB65608 TKX65608 TUT65608 UEP65608 UOL65608 UYH65608 VID65608 VRZ65608 WBV65608 WLR65608 WVN65608 F131144 JB131144 SX131144 ACT131144 AMP131144 AWL131144 BGH131144 BQD131144 BZZ131144 CJV131144 CTR131144 DDN131144 DNJ131144 DXF131144 EHB131144 EQX131144 FAT131144 FKP131144 FUL131144 GEH131144 GOD131144 GXZ131144 HHV131144 HRR131144 IBN131144 ILJ131144 IVF131144 JFB131144 JOX131144 JYT131144 KIP131144 KSL131144 LCH131144 LMD131144 LVZ131144 MFV131144 MPR131144 MZN131144 NJJ131144 NTF131144 ODB131144 OMX131144 OWT131144 PGP131144 PQL131144 QAH131144 QKD131144 QTZ131144 RDV131144 RNR131144 RXN131144 SHJ131144 SRF131144 TBB131144 TKX131144 TUT131144 UEP131144 UOL131144 UYH131144 VID131144 VRZ131144 WBV131144 WLR131144 WVN131144 F196680 JB196680 SX196680 ACT196680 AMP196680 AWL196680 BGH196680 BQD196680 BZZ196680 CJV196680 CTR196680 DDN196680 DNJ196680 DXF196680 EHB196680 EQX196680 FAT196680 FKP196680 FUL196680 GEH196680 GOD196680 GXZ196680 HHV196680 HRR196680 IBN196680 ILJ196680 IVF196680 JFB196680 JOX196680 JYT196680 KIP196680 KSL196680 LCH196680 LMD196680 LVZ196680 MFV196680 MPR196680 MZN196680 NJJ196680 NTF196680 ODB196680 OMX196680 OWT196680 PGP196680 PQL196680 QAH196680 QKD196680 QTZ196680 RDV196680 RNR196680 RXN196680 SHJ196680 SRF196680 TBB196680 TKX196680 TUT196680 UEP196680 UOL196680 UYH196680 VID196680 VRZ196680 WBV196680 WLR196680 WVN196680 F262216 JB262216 SX262216 ACT262216 AMP262216 AWL262216 BGH262216 BQD262216 BZZ262216 CJV262216 CTR262216 DDN262216 DNJ262216 DXF262216 EHB262216 EQX262216 FAT262216 FKP262216 FUL262216 GEH262216 GOD262216 GXZ262216 HHV262216 HRR262216 IBN262216 ILJ262216 IVF262216 JFB262216 JOX262216 JYT262216 KIP262216 KSL262216 LCH262216 LMD262216 LVZ262216 MFV262216 MPR262216 MZN262216 NJJ262216 NTF262216 ODB262216 OMX262216 OWT262216 PGP262216 PQL262216 QAH262216 QKD262216 QTZ262216 RDV262216 RNR262216 RXN262216 SHJ262216 SRF262216 TBB262216 TKX262216 TUT262216 UEP262216 UOL262216 UYH262216 VID262216 VRZ262216 WBV262216 WLR262216 WVN262216 F327752 JB327752 SX327752 ACT327752 AMP327752 AWL327752 BGH327752 BQD327752 BZZ327752 CJV327752 CTR327752 DDN327752 DNJ327752 DXF327752 EHB327752 EQX327752 FAT327752 FKP327752 FUL327752 GEH327752 GOD327752 GXZ327752 HHV327752 HRR327752 IBN327752 ILJ327752 IVF327752 JFB327752 JOX327752 JYT327752 KIP327752 KSL327752 LCH327752 LMD327752 LVZ327752 MFV327752 MPR327752 MZN327752 NJJ327752 NTF327752 ODB327752 OMX327752 OWT327752 PGP327752 PQL327752 QAH327752 QKD327752 QTZ327752 RDV327752 RNR327752 RXN327752 SHJ327752 SRF327752 TBB327752 TKX327752 TUT327752 UEP327752 UOL327752 UYH327752 VID327752 VRZ327752 WBV327752 WLR327752 WVN327752 F393288 JB393288 SX393288 ACT393288 AMP393288 AWL393288 BGH393288 BQD393288 BZZ393288 CJV393288 CTR393288 DDN393288 DNJ393288 DXF393288 EHB393288 EQX393288 FAT393288 FKP393288 FUL393288 GEH393288 GOD393288 GXZ393288 HHV393288 HRR393288 IBN393288 ILJ393288 IVF393288 JFB393288 JOX393288 JYT393288 KIP393288 KSL393288 LCH393288 LMD393288 LVZ393288 MFV393288 MPR393288 MZN393288 NJJ393288 NTF393288 ODB393288 OMX393288 OWT393288 PGP393288 PQL393288 QAH393288 QKD393288 QTZ393288 RDV393288 RNR393288 RXN393288 SHJ393288 SRF393288 TBB393288 TKX393288 TUT393288 UEP393288 UOL393288 UYH393288 VID393288 VRZ393288 WBV393288 WLR393288 WVN393288 F458824 JB458824 SX458824 ACT458824 AMP458824 AWL458824 BGH458824 BQD458824 BZZ458824 CJV458824 CTR458824 DDN458824 DNJ458824 DXF458824 EHB458824 EQX458824 FAT458824 FKP458824 FUL458824 GEH458824 GOD458824 GXZ458824 HHV458824 HRR458824 IBN458824 ILJ458824 IVF458824 JFB458824 JOX458824 JYT458824 KIP458824 KSL458824 LCH458824 LMD458824 LVZ458824 MFV458824 MPR458824 MZN458824 NJJ458824 NTF458824 ODB458824 OMX458824 OWT458824 PGP458824 PQL458824 QAH458824 QKD458824 QTZ458824 RDV458824 RNR458824 RXN458824 SHJ458824 SRF458824 TBB458824 TKX458824 TUT458824 UEP458824 UOL458824 UYH458824 VID458824 VRZ458824 WBV458824 WLR458824 WVN458824 F524360 JB524360 SX524360 ACT524360 AMP524360 AWL524360 BGH524360 BQD524360 BZZ524360 CJV524360 CTR524360 DDN524360 DNJ524360 DXF524360 EHB524360 EQX524360 FAT524360 FKP524360 FUL524360 GEH524360 GOD524360 GXZ524360 HHV524360 HRR524360 IBN524360 ILJ524360 IVF524360 JFB524360 JOX524360 JYT524360 KIP524360 KSL524360 LCH524360 LMD524360 LVZ524360 MFV524360 MPR524360 MZN524360 NJJ524360 NTF524360 ODB524360 OMX524360 OWT524360 PGP524360 PQL524360 QAH524360 QKD524360 QTZ524360 RDV524360 RNR524360 RXN524360 SHJ524360 SRF524360 TBB524360 TKX524360 TUT524360 UEP524360 UOL524360 UYH524360 VID524360 VRZ524360 WBV524360 WLR524360 WVN524360 F589896 JB589896 SX589896 ACT589896 AMP589896 AWL589896 BGH589896 BQD589896 BZZ589896 CJV589896 CTR589896 DDN589896 DNJ589896 DXF589896 EHB589896 EQX589896 FAT589896 FKP589896 FUL589896 GEH589896 GOD589896 GXZ589896 HHV589896 HRR589896 IBN589896 ILJ589896 IVF589896 JFB589896 JOX589896 JYT589896 KIP589896 KSL589896 LCH589896 LMD589896 LVZ589896 MFV589896 MPR589896 MZN589896 NJJ589896 NTF589896 ODB589896 OMX589896 OWT589896 PGP589896 PQL589896 QAH589896 QKD589896 QTZ589896 RDV589896 RNR589896 RXN589896 SHJ589896 SRF589896 TBB589896 TKX589896 TUT589896 UEP589896 UOL589896 UYH589896 VID589896 VRZ589896 WBV589896 WLR589896 WVN589896 F655432 JB655432 SX655432 ACT655432 AMP655432 AWL655432 BGH655432 BQD655432 BZZ655432 CJV655432 CTR655432 DDN655432 DNJ655432 DXF655432 EHB655432 EQX655432 FAT655432 FKP655432 FUL655432 GEH655432 GOD655432 GXZ655432 HHV655432 HRR655432 IBN655432 ILJ655432 IVF655432 JFB655432 JOX655432 JYT655432 KIP655432 KSL655432 LCH655432 LMD655432 LVZ655432 MFV655432 MPR655432 MZN655432 NJJ655432 NTF655432 ODB655432 OMX655432 OWT655432 PGP655432 PQL655432 QAH655432 QKD655432 QTZ655432 RDV655432 RNR655432 RXN655432 SHJ655432 SRF655432 TBB655432 TKX655432 TUT655432 UEP655432 UOL655432 UYH655432 VID655432 VRZ655432 WBV655432 WLR655432 WVN655432 F720968 JB720968 SX720968 ACT720968 AMP720968 AWL720968 BGH720968 BQD720968 BZZ720968 CJV720968 CTR720968 DDN720968 DNJ720968 DXF720968 EHB720968 EQX720968 FAT720968 FKP720968 FUL720968 GEH720968 GOD720968 GXZ720968 HHV720968 HRR720968 IBN720968 ILJ720968 IVF720968 JFB720968 JOX720968 JYT720968 KIP720968 KSL720968 LCH720968 LMD720968 LVZ720968 MFV720968 MPR720968 MZN720968 NJJ720968 NTF720968 ODB720968 OMX720968 OWT720968 PGP720968 PQL720968 QAH720968 QKD720968 QTZ720968 RDV720968 RNR720968 RXN720968 SHJ720968 SRF720968 TBB720968 TKX720968 TUT720968 UEP720968 UOL720968 UYH720968 VID720968 VRZ720968 WBV720968 WLR720968 WVN720968 F786504 JB786504 SX786504 ACT786504 AMP786504 AWL786504 BGH786504 BQD786504 BZZ786504 CJV786504 CTR786504 DDN786504 DNJ786504 DXF786504 EHB786504 EQX786504 FAT786504 FKP786504 FUL786504 GEH786504 GOD786504 GXZ786504 HHV786504 HRR786504 IBN786504 ILJ786504 IVF786504 JFB786504 JOX786504 JYT786504 KIP786504 KSL786504 LCH786504 LMD786504 LVZ786504 MFV786504 MPR786504 MZN786504 NJJ786504 NTF786504 ODB786504 OMX786504 OWT786504 PGP786504 PQL786504 QAH786504 QKD786504 QTZ786504 RDV786504 RNR786504 RXN786504 SHJ786504 SRF786504 TBB786504 TKX786504 TUT786504 UEP786504 UOL786504 UYH786504 VID786504 VRZ786504 WBV786504 WLR786504 WVN786504 F852040 JB852040 SX852040 ACT852040 AMP852040 AWL852040 BGH852040 BQD852040 BZZ852040 CJV852040 CTR852040 DDN852040 DNJ852040 DXF852040 EHB852040 EQX852040 FAT852040 FKP852040 FUL852040 GEH852040 GOD852040 GXZ852040 HHV852040 HRR852040 IBN852040 ILJ852040 IVF852040 JFB852040 JOX852040 JYT852040 KIP852040 KSL852040 LCH852040 LMD852040 LVZ852040 MFV852040 MPR852040 MZN852040 NJJ852040 NTF852040 ODB852040 OMX852040 OWT852040 PGP852040 PQL852040 QAH852040 QKD852040 QTZ852040 RDV852040 RNR852040 RXN852040 SHJ852040 SRF852040 TBB852040 TKX852040 TUT852040 UEP852040 UOL852040 UYH852040 VID852040 VRZ852040 WBV852040 WLR852040 WVN852040 F917576 JB917576 SX917576 ACT917576 AMP917576 AWL917576 BGH917576 BQD917576 BZZ917576 CJV917576 CTR917576 DDN917576 DNJ917576 DXF917576 EHB917576 EQX917576 FAT917576 FKP917576 FUL917576 GEH917576 GOD917576 GXZ917576 HHV917576 HRR917576 IBN917576 ILJ917576 IVF917576 JFB917576 JOX917576 JYT917576 KIP917576 KSL917576 LCH917576 LMD917576 LVZ917576 MFV917576 MPR917576 MZN917576 NJJ917576 NTF917576 ODB917576 OMX917576 OWT917576 PGP917576 PQL917576 QAH917576 QKD917576 QTZ917576 RDV917576 RNR917576 RXN917576 SHJ917576 SRF917576 TBB917576 TKX917576 TUT917576 UEP917576 UOL917576 UYH917576 VID917576 VRZ917576 WBV917576 WLR917576 WVN917576 F983112 JB983112 SX983112 ACT983112 AMP983112 AWL983112 BGH983112 BQD983112 BZZ983112 CJV983112 CTR983112 DDN983112 DNJ983112 DXF983112 EHB983112 EQX983112 FAT983112 FKP983112 FUL983112 GEH983112 GOD983112 GXZ983112 HHV983112 HRR983112 IBN983112 ILJ983112 IVF983112 JFB983112 JOX983112 JYT983112 KIP983112 KSL983112 LCH983112 LMD983112 LVZ983112 MFV983112 MPR983112 MZN983112 NJJ983112 NTF983112 ODB983112 OMX983112 OWT983112 PGP983112 PQL983112 QAH983112 QKD983112 QTZ983112 RDV983112 RNR983112 RXN983112 SHJ983112 SRF983112 TBB983112 TKX983112 TUT983112 UEP983112 UOL983112 UYH983112 VID983112 VRZ983112 WBV983112 WLR983112 WVN983112"/>
    <dataValidation type="list" allowBlank="1" showInputMessage="1" showErrorMessage="1" sqref="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formula1>$AO$1:$AO$7</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Footer>&amp;L&amp;F&amp;A&amp;RPrint date: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29">
              <controlPr locked="0" defaultSize="0" autoFill="0" autoLine="0" autoPict="0">
                <anchor moveWithCells="1">
                  <from>
                    <xdr:col>34</xdr:col>
                    <xdr:colOff>95250</xdr:colOff>
                    <xdr:row>80</xdr:row>
                    <xdr:rowOff>28575</xdr:rowOff>
                  </from>
                  <to>
                    <xdr:col>34</xdr:col>
                    <xdr:colOff>419100</xdr:colOff>
                    <xdr:row>81</xdr:row>
                    <xdr:rowOff>76200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34</xdr:col>
                    <xdr:colOff>85725</xdr:colOff>
                    <xdr:row>83</xdr:row>
                    <xdr:rowOff>85725</xdr:rowOff>
                  </from>
                  <to>
                    <xdr:col>34</xdr:col>
                    <xdr:colOff>409575</xdr:colOff>
                    <xdr:row>85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50"/>
  <sheetViews>
    <sheetView zoomScale="80" zoomScaleNormal="80" workbookViewId="0">
      <selection activeCell="U97" sqref="U97"/>
    </sheetView>
  </sheetViews>
  <sheetFormatPr defaultColWidth="9.140625" defaultRowHeight="15" x14ac:dyDescent="0.25"/>
  <cols>
    <col min="1" max="1" width="0.7109375" style="7" customWidth="1"/>
    <col min="2" max="2" width="8.28515625" style="479" customWidth="1"/>
    <col min="3" max="3" width="24.140625" style="15" customWidth="1"/>
    <col min="4" max="4" width="16.85546875" style="15" customWidth="1"/>
    <col min="5" max="6" width="13.7109375" style="15" customWidth="1"/>
    <col min="7" max="38" width="6.42578125" style="15" customWidth="1"/>
    <col min="39" max="39" width="1.5703125" style="7" customWidth="1"/>
    <col min="40" max="41" width="9.140625" style="9"/>
    <col min="42" max="42" width="9.28515625" style="12" bestFit="1" customWidth="1"/>
    <col min="43" max="52" width="9.140625" style="12"/>
    <col min="53" max="256" width="9.140625" style="15"/>
    <col min="257" max="257" width="0.7109375" style="15" customWidth="1"/>
    <col min="258" max="258" width="8.28515625" style="15" customWidth="1"/>
    <col min="259" max="259" width="24.140625" style="15" customWidth="1"/>
    <col min="260" max="260" width="16.85546875" style="15" customWidth="1"/>
    <col min="261" max="262" width="11.5703125" style="15" customWidth="1"/>
    <col min="263" max="294" width="6.42578125" style="15" customWidth="1"/>
    <col min="295" max="295" width="0.7109375" style="15" customWidth="1"/>
    <col min="296" max="297" width="9.140625" style="15"/>
    <col min="298" max="298" width="9.28515625" style="15" bestFit="1" customWidth="1"/>
    <col min="299" max="512" width="9.140625" style="15"/>
    <col min="513" max="513" width="0.7109375" style="15" customWidth="1"/>
    <col min="514" max="514" width="8.28515625" style="15" customWidth="1"/>
    <col min="515" max="515" width="24.140625" style="15" customWidth="1"/>
    <col min="516" max="516" width="16.85546875" style="15" customWidth="1"/>
    <col min="517" max="518" width="11.5703125" style="15" customWidth="1"/>
    <col min="519" max="550" width="6.42578125" style="15" customWidth="1"/>
    <col min="551" max="551" width="0.7109375" style="15" customWidth="1"/>
    <col min="552" max="553" width="9.140625" style="15"/>
    <col min="554" max="554" width="9.28515625" style="15" bestFit="1" customWidth="1"/>
    <col min="555" max="768" width="9.140625" style="15"/>
    <col min="769" max="769" width="0.7109375" style="15" customWidth="1"/>
    <col min="770" max="770" width="8.28515625" style="15" customWidth="1"/>
    <col min="771" max="771" width="24.140625" style="15" customWidth="1"/>
    <col min="772" max="772" width="16.85546875" style="15" customWidth="1"/>
    <col min="773" max="774" width="11.5703125" style="15" customWidth="1"/>
    <col min="775" max="806" width="6.42578125" style="15" customWidth="1"/>
    <col min="807" max="807" width="0.7109375" style="15" customWidth="1"/>
    <col min="808" max="809" width="9.140625" style="15"/>
    <col min="810" max="810" width="9.28515625" style="15" bestFit="1" customWidth="1"/>
    <col min="811" max="1024" width="9.140625" style="15"/>
    <col min="1025" max="1025" width="0.7109375" style="15" customWidth="1"/>
    <col min="1026" max="1026" width="8.28515625" style="15" customWidth="1"/>
    <col min="1027" max="1027" width="24.140625" style="15" customWidth="1"/>
    <col min="1028" max="1028" width="16.85546875" style="15" customWidth="1"/>
    <col min="1029" max="1030" width="11.5703125" style="15" customWidth="1"/>
    <col min="1031" max="1062" width="6.42578125" style="15" customWidth="1"/>
    <col min="1063" max="1063" width="0.7109375" style="15" customWidth="1"/>
    <col min="1064" max="1065" width="9.140625" style="15"/>
    <col min="1066" max="1066" width="9.28515625" style="15" bestFit="1" customWidth="1"/>
    <col min="1067" max="1280" width="9.140625" style="15"/>
    <col min="1281" max="1281" width="0.7109375" style="15" customWidth="1"/>
    <col min="1282" max="1282" width="8.28515625" style="15" customWidth="1"/>
    <col min="1283" max="1283" width="24.140625" style="15" customWidth="1"/>
    <col min="1284" max="1284" width="16.85546875" style="15" customWidth="1"/>
    <col min="1285" max="1286" width="11.5703125" style="15" customWidth="1"/>
    <col min="1287" max="1318" width="6.42578125" style="15" customWidth="1"/>
    <col min="1319" max="1319" width="0.7109375" style="15" customWidth="1"/>
    <col min="1320" max="1321" width="9.140625" style="15"/>
    <col min="1322" max="1322" width="9.28515625" style="15" bestFit="1" customWidth="1"/>
    <col min="1323" max="1536" width="9.140625" style="15"/>
    <col min="1537" max="1537" width="0.7109375" style="15" customWidth="1"/>
    <col min="1538" max="1538" width="8.28515625" style="15" customWidth="1"/>
    <col min="1539" max="1539" width="24.140625" style="15" customWidth="1"/>
    <col min="1540" max="1540" width="16.85546875" style="15" customWidth="1"/>
    <col min="1541" max="1542" width="11.5703125" style="15" customWidth="1"/>
    <col min="1543" max="1574" width="6.42578125" style="15" customWidth="1"/>
    <col min="1575" max="1575" width="0.7109375" style="15" customWidth="1"/>
    <col min="1576" max="1577" width="9.140625" style="15"/>
    <col min="1578" max="1578" width="9.28515625" style="15" bestFit="1" customWidth="1"/>
    <col min="1579" max="1792" width="9.140625" style="15"/>
    <col min="1793" max="1793" width="0.7109375" style="15" customWidth="1"/>
    <col min="1794" max="1794" width="8.28515625" style="15" customWidth="1"/>
    <col min="1795" max="1795" width="24.140625" style="15" customWidth="1"/>
    <col min="1796" max="1796" width="16.85546875" style="15" customWidth="1"/>
    <col min="1797" max="1798" width="11.5703125" style="15" customWidth="1"/>
    <col min="1799" max="1830" width="6.42578125" style="15" customWidth="1"/>
    <col min="1831" max="1831" width="0.7109375" style="15" customWidth="1"/>
    <col min="1832" max="1833" width="9.140625" style="15"/>
    <col min="1834" max="1834" width="9.28515625" style="15" bestFit="1" customWidth="1"/>
    <col min="1835" max="2048" width="9.140625" style="15"/>
    <col min="2049" max="2049" width="0.7109375" style="15" customWidth="1"/>
    <col min="2050" max="2050" width="8.28515625" style="15" customWidth="1"/>
    <col min="2051" max="2051" width="24.140625" style="15" customWidth="1"/>
    <col min="2052" max="2052" width="16.85546875" style="15" customWidth="1"/>
    <col min="2053" max="2054" width="11.5703125" style="15" customWidth="1"/>
    <col min="2055" max="2086" width="6.42578125" style="15" customWidth="1"/>
    <col min="2087" max="2087" width="0.7109375" style="15" customWidth="1"/>
    <col min="2088" max="2089" width="9.140625" style="15"/>
    <col min="2090" max="2090" width="9.28515625" style="15" bestFit="1" customWidth="1"/>
    <col min="2091" max="2304" width="9.140625" style="15"/>
    <col min="2305" max="2305" width="0.7109375" style="15" customWidth="1"/>
    <col min="2306" max="2306" width="8.28515625" style="15" customWidth="1"/>
    <col min="2307" max="2307" width="24.140625" style="15" customWidth="1"/>
    <col min="2308" max="2308" width="16.85546875" style="15" customWidth="1"/>
    <col min="2309" max="2310" width="11.5703125" style="15" customWidth="1"/>
    <col min="2311" max="2342" width="6.42578125" style="15" customWidth="1"/>
    <col min="2343" max="2343" width="0.7109375" style="15" customWidth="1"/>
    <col min="2344" max="2345" width="9.140625" style="15"/>
    <col min="2346" max="2346" width="9.28515625" style="15" bestFit="1" customWidth="1"/>
    <col min="2347" max="2560" width="9.140625" style="15"/>
    <col min="2561" max="2561" width="0.7109375" style="15" customWidth="1"/>
    <col min="2562" max="2562" width="8.28515625" style="15" customWidth="1"/>
    <col min="2563" max="2563" width="24.140625" style="15" customWidth="1"/>
    <col min="2564" max="2564" width="16.85546875" style="15" customWidth="1"/>
    <col min="2565" max="2566" width="11.5703125" style="15" customWidth="1"/>
    <col min="2567" max="2598" width="6.42578125" style="15" customWidth="1"/>
    <col min="2599" max="2599" width="0.7109375" style="15" customWidth="1"/>
    <col min="2600" max="2601" width="9.140625" style="15"/>
    <col min="2602" max="2602" width="9.28515625" style="15" bestFit="1" customWidth="1"/>
    <col min="2603" max="2816" width="9.140625" style="15"/>
    <col min="2817" max="2817" width="0.7109375" style="15" customWidth="1"/>
    <col min="2818" max="2818" width="8.28515625" style="15" customWidth="1"/>
    <col min="2819" max="2819" width="24.140625" style="15" customWidth="1"/>
    <col min="2820" max="2820" width="16.85546875" style="15" customWidth="1"/>
    <col min="2821" max="2822" width="11.5703125" style="15" customWidth="1"/>
    <col min="2823" max="2854" width="6.42578125" style="15" customWidth="1"/>
    <col min="2855" max="2855" width="0.7109375" style="15" customWidth="1"/>
    <col min="2856" max="2857" width="9.140625" style="15"/>
    <col min="2858" max="2858" width="9.28515625" style="15" bestFit="1" customWidth="1"/>
    <col min="2859" max="3072" width="9.140625" style="15"/>
    <col min="3073" max="3073" width="0.7109375" style="15" customWidth="1"/>
    <col min="3074" max="3074" width="8.28515625" style="15" customWidth="1"/>
    <col min="3075" max="3075" width="24.140625" style="15" customWidth="1"/>
    <col min="3076" max="3076" width="16.85546875" style="15" customWidth="1"/>
    <col min="3077" max="3078" width="11.5703125" style="15" customWidth="1"/>
    <col min="3079" max="3110" width="6.42578125" style="15" customWidth="1"/>
    <col min="3111" max="3111" width="0.7109375" style="15" customWidth="1"/>
    <col min="3112" max="3113" width="9.140625" style="15"/>
    <col min="3114" max="3114" width="9.28515625" style="15" bestFit="1" customWidth="1"/>
    <col min="3115" max="3328" width="9.140625" style="15"/>
    <col min="3329" max="3329" width="0.7109375" style="15" customWidth="1"/>
    <col min="3330" max="3330" width="8.28515625" style="15" customWidth="1"/>
    <col min="3331" max="3331" width="24.140625" style="15" customWidth="1"/>
    <col min="3332" max="3332" width="16.85546875" style="15" customWidth="1"/>
    <col min="3333" max="3334" width="11.5703125" style="15" customWidth="1"/>
    <col min="3335" max="3366" width="6.42578125" style="15" customWidth="1"/>
    <col min="3367" max="3367" width="0.7109375" style="15" customWidth="1"/>
    <col min="3368" max="3369" width="9.140625" style="15"/>
    <col min="3370" max="3370" width="9.28515625" style="15" bestFit="1" customWidth="1"/>
    <col min="3371" max="3584" width="9.140625" style="15"/>
    <col min="3585" max="3585" width="0.7109375" style="15" customWidth="1"/>
    <col min="3586" max="3586" width="8.28515625" style="15" customWidth="1"/>
    <col min="3587" max="3587" width="24.140625" style="15" customWidth="1"/>
    <col min="3588" max="3588" width="16.85546875" style="15" customWidth="1"/>
    <col min="3589" max="3590" width="11.5703125" style="15" customWidth="1"/>
    <col min="3591" max="3622" width="6.42578125" style="15" customWidth="1"/>
    <col min="3623" max="3623" width="0.7109375" style="15" customWidth="1"/>
    <col min="3624" max="3625" width="9.140625" style="15"/>
    <col min="3626" max="3626" width="9.28515625" style="15" bestFit="1" customWidth="1"/>
    <col min="3627" max="3840" width="9.140625" style="15"/>
    <col min="3841" max="3841" width="0.7109375" style="15" customWidth="1"/>
    <col min="3842" max="3842" width="8.28515625" style="15" customWidth="1"/>
    <col min="3843" max="3843" width="24.140625" style="15" customWidth="1"/>
    <col min="3844" max="3844" width="16.85546875" style="15" customWidth="1"/>
    <col min="3845" max="3846" width="11.5703125" style="15" customWidth="1"/>
    <col min="3847" max="3878" width="6.42578125" style="15" customWidth="1"/>
    <col min="3879" max="3879" width="0.7109375" style="15" customWidth="1"/>
    <col min="3880" max="3881" width="9.140625" style="15"/>
    <col min="3882" max="3882" width="9.28515625" style="15" bestFit="1" customWidth="1"/>
    <col min="3883" max="4096" width="9.140625" style="15"/>
    <col min="4097" max="4097" width="0.7109375" style="15" customWidth="1"/>
    <col min="4098" max="4098" width="8.28515625" style="15" customWidth="1"/>
    <col min="4099" max="4099" width="24.140625" style="15" customWidth="1"/>
    <col min="4100" max="4100" width="16.85546875" style="15" customWidth="1"/>
    <col min="4101" max="4102" width="11.5703125" style="15" customWidth="1"/>
    <col min="4103" max="4134" width="6.42578125" style="15" customWidth="1"/>
    <col min="4135" max="4135" width="0.7109375" style="15" customWidth="1"/>
    <col min="4136" max="4137" width="9.140625" style="15"/>
    <col min="4138" max="4138" width="9.28515625" style="15" bestFit="1" customWidth="1"/>
    <col min="4139" max="4352" width="9.140625" style="15"/>
    <col min="4353" max="4353" width="0.7109375" style="15" customWidth="1"/>
    <col min="4354" max="4354" width="8.28515625" style="15" customWidth="1"/>
    <col min="4355" max="4355" width="24.140625" style="15" customWidth="1"/>
    <col min="4356" max="4356" width="16.85546875" style="15" customWidth="1"/>
    <col min="4357" max="4358" width="11.5703125" style="15" customWidth="1"/>
    <col min="4359" max="4390" width="6.42578125" style="15" customWidth="1"/>
    <col min="4391" max="4391" width="0.7109375" style="15" customWidth="1"/>
    <col min="4392" max="4393" width="9.140625" style="15"/>
    <col min="4394" max="4394" width="9.28515625" style="15" bestFit="1" customWidth="1"/>
    <col min="4395" max="4608" width="9.140625" style="15"/>
    <col min="4609" max="4609" width="0.7109375" style="15" customWidth="1"/>
    <col min="4610" max="4610" width="8.28515625" style="15" customWidth="1"/>
    <col min="4611" max="4611" width="24.140625" style="15" customWidth="1"/>
    <col min="4612" max="4612" width="16.85546875" style="15" customWidth="1"/>
    <col min="4613" max="4614" width="11.5703125" style="15" customWidth="1"/>
    <col min="4615" max="4646" width="6.42578125" style="15" customWidth="1"/>
    <col min="4647" max="4647" width="0.7109375" style="15" customWidth="1"/>
    <col min="4648" max="4649" width="9.140625" style="15"/>
    <col min="4650" max="4650" width="9.28515625" style="15" bestFit="1" customWidth="1"/>
    <col min="4651" max="4864" width="9.140625" style="15"/>
    <col min="4865" max="4865" width="0.7109375" style="15" customWidth="1"/>
    <col min="4866" max="4866" width="8.28515625" style="15" customWidth="1"/>
    <col min="4867" max="4867" width="24.140625" style="15" customWidth="1"/>
    <col min="4868" max="4868" width="16.85546875" style="15" customWidth="1"/>
    <col min="4869" max="4870" width="11.5703125" style="15" customWidth="1"/>
    <col min="4871" max="4902" width="6.42578125" style="15" customWidth="1"/>
    <col min="4903" max="4903" width="0.7109375" style="15" customWidth="1"/>
    <col min="4904" max="4905" width="9.140625" style="15"/>
    <col min="4906" max="4906" width="9.28515625" style="15" bestFit="1" customWidth="1"/>
    <col min="4907" max="5120" width="9.140625" style="15"/>
    <col min="5121" max="5121" width="0.7109375" style="15" customWidth="1"/>
    <col min="5122" max="5122" width="8.28515625" style="15" customWidth="1"/>
    <col min="5123" max="5123" width="24.140625" style="15" customWidth="1"/>
    <col min="5124" max="5124" width="16.85546875" style="15" customWidth="1"/>
    <col min="5125" max="5126" width="11.5703125" style="15" customWidth="1"/>
    <col min="5127" max="5158" width="6.42578125" style="15" customWidth="1"/>
    <col min="5159" max="5159" width="0.7109375" style="15" customWidth="1"/>
    <col min="5160" max="5161" width="9.140625" style="15"/>
    <col min="5162" max="5162" width="9.28515625" style="15" bestFit="1" customWidth="1"/>
    <col min="5163" max="5376" width="9.140625" style="15"/>
    <col min="5377" max="5377" width="0.7109375" style="15" customWidth="1"/>
    <col min="5378" max="5378" width="8.28515625" style="15" customWidth="1"/>
    <col min="5379" max="5379" width="24.140625" style="15" customWidth="1"/>
    <col min="5380" max="5380" width="16.85546875" style="15" customWidth="1"/>
    <col min="5381" max="5382" width="11.5703125" style="15" customWidth="1"/>
    <col min="5383" max="5414" width="6.42578125" style="15" customWidth="1"/>
    <col min="5415" max="5415" width="0.7109375" style="15" customWidth="1"/>
    <col min="5416" max="5417" width="9.140625" style="15"/>
    <col min="5418" max="5418" width="9.28515625" style="15" bestFit="1" customWidth="1"/>
    <col min="5419" max="5632" width="9.140625" style="15"/>
    <col min="5633" max="5633" width="0.7109375" style="15" customWidth="1"/>
    <col min="5634" max="5634" width="8.28515625" style="15" customWidth="1"/>
    <col min="5635" max="5635" width="24.140625" style="15" customWidth="1"/>
    <col min="5636" max="5636" width="16.85546875" style="15" customWidth="1"/>
    <col min="5637" max="5638" width="11.5703125" style="15" customWidth="1"/>
    <col min="5639" max="5670" width="6.42578125" style="15" customWidth="1"/>
    <col min="5671" max="5671" width="0.7109375" style="15" customWidth="1"/>
    <col min="5672" max="5673" width="9.140625" style="15"/>
    <col min="5674" max="5674" width="9.28515625" style="15" bestFit="1" customWidth="1"/>
    <col min="5675" max="5888" width="9.140625" style="15"/>
    <col min="5889" max="5889" width="0.7109375" style="15" customWidth="1"/>
    <col min="5890" max="5890" width="8.28515625" style="15" customWidth="1"/>
    <col min="5891" max="5891" width="24.140625" style="15" customWidth="1"/>
    <col min="5892" max="5892" width="16.85546875" style="15" customWidth="1"/>
    <col min="5893" max="5894" width="11.5703125" style="15" customWidth="1"/>
    <col min="5895" max="5926" width="6.42578125" style="15" customWidth="1"/>
    <col min="5927" max="5927" width="0.7109375" style="15" customWidth="1"/>
    <col min="5928" max="5929" width="9.140625" style="15"/>
    <col min="5930" max="5930" width="9.28515625" style="15" bestFit="1" customWidth="1"/>
    <col min="5931" max="6144" width="9.140625" style="15"/>
    <col min="6145" max="6145" width="0.7109375" style="15" customWidth="1"/>
    <col min="6146" max="6146" width="8.28515625" style="15" customWidth="1"/>
    <col min="6147" max="6147" width="24.140625" style="15" customWidth="1"/>
    <col min="6148" max="6148" width="16.85546875" style="15" customWidth="1"/>
    <col min="6149" max="6150" width="11.5703125" style="15" customWidth="1"/>
    <col min="6151" max="6182" width="6.42578125" style="15" customWidth="1"/>
    <col min="6183" max="6183" width="0.7109375" style="15" customWidth="1"/>
    <col min="6184" max="6185" width="9.140625" style="15"/>
    <col min="6186" max="6186" width="9.28515625" style="15" bestFit="1" customWidth="1"/>
    <col min="6187" max="6400" width="9.140625" style="15"/>
    <col min="6401" max="6401" width="0.7109375" style="15" customWidth="1"/>
    <col min="6402" max="6402" width="8.28515625" style="15" customWidth="1"/>
    <col min="6403" max="6403" width="24.140625" style="15" customWidth="1"/>
    <col min="6404" max="6404" width="16.85546875" style="15" customWidth="1"/>
    <col min="6405" max="6406" width="11.5703125" style="15" customWidth="1"/>
    <col min="6407" max="6438" width="6.42578125" style="15" customWidth="1"/>
    <col min="6439" max="6439" width="0.7109375" style="15" customWidth="1"/>
    <col min="6440" max="6441" width="9.140625" style="15"/>
    <col min="6442" max="6442" width="9.28515625" style="15" bestFit="1" customWidth="1"/>
    <col min="6443" max="6656" width="9.140625" style="15"/>
    <col min="6657" max="6657" width="0.7109375" style="15" customWidth="1"/>
    <col min="6658" max="6658" width="8.28515625" style="15" customWidth="1"/>
    <col min="6659" max="6659" width="24.140625" style="15" customWidth="1"/>
    <col min="6660" max="6660" width="16.85546875" style="15" customWidth="1"/>
    <col min="6661" max="6662" width="11.5703125" style="15" customWidth="1"/>
    <col min="6663" max="6694" width="6.42578125" style="15" customWidth="1"/>
    <col min="6695" max="6695" width="0.7109375" style="15" customWidth="1"/>
    <col min="6696" max="6697" width="9.140625" style="15"/>
    <col min="6698" max="6698" width="9.28515625" style="15" bestFit="1" customWidth="1"/>
    <col min="6699" max="6912" width="9.140625" style="15"/>
    <col min="6913" max="6913" width="0.7109375" style="15" customWidth="1"/>
    <col min="6914" max="6914" width="8.28515625" style="15" customWidth="1"/>
    <col min="6915" max="6915" width="24.140625" style="15" customWidth="1"/>
    <col min="6916" max="6916" width="16.85546875" style="15" customWidth="1"/>
    <col min="6917" max="6918" width="11.5703125" style="15" customWidth="1"/>
    <col min="6919" max="6950" width="6.42578125" style="15" customWidth="1"/>
    <col min="6951" max="6951" width="0.7109375" style="15" customWidth="1"/>
    <col min="6952" max="6953" width="9.140625" style="15"/>
    <col min="6954" max="6954" width="9.28515625" style="15" bestFit="1" customWidth="1"/>
    <col min="6955" max="7168" width="9.140625" style="15"/>
    <col min="7169" max="7169" width="0.7109375" style="15" customWidth="1"/>
    <col min="7170" max="7170" width="8.28515625" style="15" customWidth="1"/>
    <col min="7171" max="7171" width="24.140625" style="15" customWidth="1"/>
    <col min="7172" max="7172" width="16.85546875" style="15" customWidth="1"/>
    <col min="7173" max="7174" width="11.5703125" style="15" customWidth="1"/>
    <col min="7175" max="7206" width="6.42578125" style="15" customWidth="1"/>
    <col min="7207" max="7207" width="0.7109375" style="15" customWidth="1"/>
    <col min="7208" max="7209" width="9.140625" style="15"/>
    <col min="7210" max="7210" width="9.28515625" style="15" bestFit="1" customWidth="1"/>
    <col min="7211" max="7424" width="9.140625" style="15"/>
    <col min="7425" max="7425" width="0.7109375" style="15" customWidth="1"/>
    <col min="7426" max="7426" width="8.28515625" style="15" customWidth="1"/>
    <col min="7427" max="7427" width="24.140625" style="15" customWidth="1"/>
    <col min="7428" max="7428" width="16.85546875" style="15" customWidth="1"/>
    <col min="7429" max="7430" width="11.5703125" style="15" customWidth="1"/>
    <col min="7431" max="7462" width="6.42578125" style="15" customWidth="1"/>
    <col min="7463" max="7463" width="0.7109375" style="15" customWidth="1"/>
    <col min="7464" max="7465" width="9.140625" style="15"/>
    <col min="7466" max="7466" width="9.28515625" style="15" bestFit="1" customWidth="1"/>
    <col min="7467" max="7680" width="9.140625" style="15"/>
    <col min="7681" max="7681" width="0.7109375" style="15" customWidth="1"/>
    <col min="7682" max="7682" width="8.28515625" style="15" customWidth="1"/>
    <col min="7683" max="7683" width="24.140625" style="15" customWidth="1"/>
    <col min="7684" max="7684" width="16.85546875" style="15" customWidth="1"/>
    <col min="7685" max="7686" width="11.5703125" style="15" customWidth="1"/>
    <col min="7687" max="7718" width="6.42578125" style="15" customWidth="1"/>
    <col min="7719" max="7719" width="0.7109375" style="15" customWidth="1"/>
    <col min="7720" max="7721" width="9.140625" style="15"/>
    <col min="7722" max="7722" width="9.28515625" style="15" bestFit="1" customWidth="1"/>
    <col min="7723" max="7936" width="9.140625" style="15"/>
    <col min="7937" max="7937" width="0.7109375" style="15" customWidth="1"/>
    <col min="7938" max="7938" width="8.28515625" style="15" customWidth="1"/>
    <col min="7939" max="7939" width="24.140625" style="15" customWidth="1"/>
    <col min="7940" max="7940" width="16.85546875" style="15" customWidth="1"/>
    <col min="7941" max="7942" width="11.5703125" style="15" customWidth="1"/>
    <col min="7943" max="7974" width="6.42578125" style="15" customWidth="1"/>
    <col min="7975" max="7975" width="0.7109375" style="15" customWidth="1"/>
    <col min="7976" max="7977" width="9.140625" style="15"/>
    <col min="7978" max="7978" width="9.28515625" style="15" bestFit="1" customWidth="1"/>
    <col min="7979" max="8192" width="9.140625" style="15"/>
    <col min="8193" max="8193" width="0.7109375" style="15" customWidth="1"/>
    <col min="8194" max="8194" width="8.28515625" style="15" customWidth="1"/>
    <col min="8195" max="8195" width="24.140625" style="15" customWidth="1"/>
    <col min="8196" max="8196" width="16.85546875" style="15" customWidth="1"/>
    <col min="8197" max="8198" width="11.5703125" style="15" customWidth="1"/>
    <col min="8199" max="8230" width="6.42578125" style="15" customWidth="1"/>
    <col min="8231" max="8231" width="0.7109375" style="15" customWidth="1"/>
    <col min="8232" max="8233" width="9.140625" style="15"/>
    <col min="8234" max="8234" width="9.28515625" style="15" bestFit="1" customWidth="1"/>
    <col min="8235" max="8448" width="9.140625" style="15"/>
    <col min="8449" max="8449" width="0.7109375" style="15" customWidth="1"/>
    <col min="8450" max="8450" width="8.28515625" style="15" customWidth="1"/>
    <col min="8451" max="8451" width="24.140625" style="15" customWidth="1"/>
    <col min="8452" max="8452" width="16.85546875" style="15" customWidth="1"/>
    <col min="8453" max="8454" width="11.5703125" style="15" customWidth="1"/>
    <col min="8455" max="8486" width="6.42578125" style="15" customWidth="1"/>
    <col min="8487" max="8487" width="0.7109375" style="15" customWidth="1"/>
    <col min="8488" max="8489" width="9.140625" style="15"/>
    <col min="8490" max="8490" width="9.28515625" style="15" bestFit="1" customWidth="1"/>
    <col min="8491" max="8704" width="9.140625" style="15"/>
    <col min="8705" max="8705" width="0.7109375" style="15" customWidth="1"/>
    <col min="8706" max="8706" width="8.28515625" style="15" customWidth="1"/>
    <col min="8707" max="8707" width="24.140625" style="15" customWidth="1"/>
    <col min="8708" max="8708" width="16.85546875" style="15" customWidth="1"/>
    <col min="8709" max="8710" width="11.5703125" style="15" customWidth="1"/>
    <col min="8711" max="8742" width="6.42578125" style="15" customWidth="1"/>
    <col min="8743" max="8743" width="0.7109375" style="15" customWidth="1"/>
    <col min="8744" max="8745" width="9.140625" style="15"/>
    <col min="8746" max="8746" width="9.28515625" style="15" bestFit="1" customWidth="1"/>
    <col min="8747" max="8960" width="9.140625" style="15"/>
    <col min="8961" max="8961" width="0.7109375" style="15" customWidth="1"/>
    <col min="8962" max="8962" width="8.28515625" style="15" customWidth="1"/>
    <col min="8963" max="8963" width="24.140625" style="15" customWidth="1"/>
    <col min="8964" max="8964" width="16.85546875" style="15" customWidth="1"/>
    <col min="8965" max="8966" width="11.5703125" style="15" customWidth="1"/>
    <col min="8967" max="8998" width="6.42578125" style="15" customWidth="1"/>
    <col min="8999" max="8999" width="0.7109375" style="15" customWidth="1"/>
    <col min="9000" max="9001" width="9.140625" style="15"/>
    <col min="9002" max="9002" width="9.28515625" style="15" bestFit="1" customWidth="1"/>
    <col min="9003" max="9216" width="9.140625" style="15"/>
    <col min="9217" max="9217" width="0.7109375" style="15" customWidth="1"/>
    <col min="9218" max="9218" width="8.28515625" style="15" customWidth="1"/>
    <col min="9219" max="9219" width="24.140625" style="15" customWidth="1"/>
    <col min="9220" max="9220" width="16.85546875" style="15" customWidth="1"/>
    <col min="9221" max="9222" width="11.5703125" style="15" customWidth="1"/>
    <col min="9223" max="9254" width="6.42578125" style="15" customWidth="1"/>
    <col min="9255" max="9255" width="0.7109375" style="15" customWidth="1"/>
    <col min="9256" max="9257" width="9.140625" style="15"/>
    <col min="9258" max="9258" width="9.28515625" style="15" bestFit="1" customWidth="1"/>
    <col min="9259" max="9472" width="9.140625" style="15"/>
    <col min="9473" max="9473" width="0.7109375" style="15" customWidth="1"/>
    <col min="9474" max="9474" width="8.28515625" style="15" customWidth="1"/>
    <col min="9475" max="9475" width="24.140625" style="15" customWidth="1"/>
    <col min="9476" max="9476" width="16.85546875" style="15" customWidth="1"/>
    <col min="9477" max="9478" width="11.5703125" style="15" customWidth="1"/>
    <col min="9479" max="9510" width="6.42578125" style="15" customWidth="1"/>
    <col min="9511" max="9511" width="0.7109375" style="15" customWidth="1"/>
    <col min="9512" max="9513" width="9.140625" style="15"/>
    <col min="9514" max="9514" width="9.28515625" style="15" bestFit="1" customWidth="1"/>
    <col min="9515" max="9728" width="9.140625" style="15"/>
    <col min="9729" max="9729" width="0.7109375" style="15" customWidth="1"/>
    <col min="9730" max="9730" width="8.28515625" style="15" customWidth="1"/>
    <col min="9731" max="9731" width="24.140625" style="15" customWidth="1"/>
    <col min="9732" max="9732" width="16.85546875" style="15" customWidth="1"/>
    <col min="9733" max="9734" width="11.5703125" style="15" customWidth="1"/>
    <col min="9735" max="9766" width="6.42578125" style="15" customWidth="1"/>
    <col min="9767" max="9767" width="0.7109375" style="15" customWidth="1"/>
    <col min="9768" max="9769" width="9.140625" style="15"/>
    <col min="9770" max="9770" width="9.28515625" style="15" bestFit="1" customWidth="1"/>
    <col min="9771" max="9984" width="9.140625" style="15"/>
    <col min="9985" max="9985" width="0.7109375" style="15" customWidth="1"/>
    <col min="9986" max="9986" width="8.28515625" style="15" customWidth="1"/>
    <col min="9987" max="9987" width="24.140625" style="15" customWidth="1"/>
    <col min="9988" max="9988" width="16.85546875" style="15" customWidth="1"/>
    <col min="9989" max="9990" width="11.5703125" style="15" customWidth="1"/>
    <col min="9991" max="10022" width="6.42578125" style="15" customWidth="1"/>
    <col min="10023" max="10023" width="0.7109375" style="15" customWidth="1"/>
    <col min="10024" max="10025" width="9.140625" style="15"/>
    <col min="10026" max="10026" width="9.28515625" style="15" bestFit="1" customWidth="1"/>
    <col min="10027" max="10240" width="9.140625" style="15"/>
    <col min="10241" max="10241" width="0.7109375" style="15" customWidth="1"/>
    <col min="10242" max="10242" width="8.28515625" style="15" customWidth="1"/>
    <col min="10243" max="10243" width="24.140625" style="15" customWidth="1"/>
    <col min="10244" max="10244" width="16.85546875" style="15" customWidth="1"/>
    <col min="10245" max="10246" width="11.5703125" style="15" customWidth="1"/>
    <col min="10247" max="10278" width="6.42578125" style="15" customWidth="1"/>
    <col min="10279" max="10279" width="0.7109375" style="15" customWidth="1"/>
    <col min="10280" max="10281" width="9.140625" style="15"/>
    <col min="10282" max="10282" width="9.28515625" style="15" bestFit="1" customWidth="1"/>
    <col min="10283" max="10496" width="9.140625" style="15"/>
    <col min="10497" max="10497" width="0.7109375" style="15" customWidth="1"/>
    <col min="10498" max="10498" width="8.28515625" style="15" customWidth="1"/>
    <col min="10499" max="10499" width="24.140625" style="15" customWidth="1"/>
    <col min="10500" max="10500" width="16.85546875" style="15" customWidth="1"/>
    <col min="10501" max="10502" width="11.5703125" style="15" customWidth="1"/>
    <col min="10503" max="10534" width="6.42578125" style="15" customWidth="1"/>
    <col min="10535" max="10535" width="0.7109375" style="15" customWidth="1"/>
    <col min="10536" max="10537" width="9.140625" style="15"/>
    <col min="10538" max="10538" width="9.28515625" style="15" bestFit="1" customWidth="1"/>
    <col min="10539" max="10752" width="9.140625" style="15"/>
    <col min="10753" max="10753" width="0.7109375" style="15" customWidth="1"/>
    <col min="10754" max="10754" width="8.28515625" style="15" customWidth="1"/>
    <col min="10755" max="10755" width="24.140625" style="15" customWidth="1"/>
    <col min="10756" max="10756" width="16.85546875" style="15" customWidth="1"/>
    <col min="10757" max="10758" width="11.5703125" style="15" customWidth="1"/>
    <col min="10759" max="10790" width="6.42578125" style="15" customWidth="1"/>
    <col min="10791" max="10791" width="0.7109375" style="15" customWidth="1"/>
    <col min="10792" max="10793" width="9.140625" style="15"/>
    <col min="10794" max="10794" width="9.28515625" style="15" bestFit="1" customWidth="1"/>
    <col min="10795" max="11008" width="9.140625" style="15"/>
    <col min="11009" max="11009" width="0.7109375" style="15" customWidth="1"/>
    <col min="11010" max="11010" width="8.28515625" style="15" customWidth="1"/>
    <col min="11011" max="11011" width="24.140625" style="15" customWidth="1"/>
    <col min="11012" max="11012" width="16.85546875" style="15" customWidth="1"/>
    <col min="11013" max="11014" width="11.5703125" style="15" customWidth="1"/>
    <col min="11015" max="11046" width="6.42578125" style="15" customWidth="1"/>
    <col min="11047" max="11047" width="0.7109375" style="15" customWidth="1"/>
    <col min="11048" max="11049" width="9.140625" style="15"/>
    <col min="11050" max="11050" width="9.28515625" style="15" bestFit="1" customWidth="1"/>
    <col min="11051" max="11264" width="9.140625" style="15"/>
    <col min="11265" max="11265" width="0.7109375" style="15" customWidth="1"/>
    <col min="11266" max="11266" width="8.28515625" style="15" customWidth="1"/>
    <col min="11267" max="11267" width="24.140625" style="15" customWidth="1"/>
    <col min="11268" max="11268" width="16.85546875" style="15" customWidth="1"/>
    <col min="11269" max="11270" width="11.5703125" style="15" customWidth="1"/>
    <col min="11271" max="11302" width="6.42578125" style="15" customWidth="1"/>
    <col min="11303" max="11303" width="0.7109375" style="15" customWidth="1"/>
    <col min="11304" max="11305" width="9.140625" style="15"/>
    <col min="11306" max="11306" width="9.28515625" style="15" bestFit="1" customWidth="1"/>
    <col min="11307" max="11520" width="9.140625" style="15"/>
    <col min="11521" max="11521" width="0.7109375" style="15" customWidth="1"/>
    <col min="11522" max="11522" width="8.28515625" style="15" customWidth="1"/>
    <col min="11523" max="11523" width="24.140625" style="15" customWidth="1"/>
    <col min="11524" max="11524" width="16.85546875" style="15" customWidth="1"/>
    <col min="11525" max="11526" width="11.5703125" style="15" customWidth="1"/>
    <col min="11527" max="11558" width="6.42578125" style="15" customWidth="1"/>
    <col min="11559" max="11559" width="0.7109375" style="15" customWidth="1"/>
    <col min="11560" max="11561" width="9.140625" style="15"/>
    <col min="11562" max="11562" width="9.28515625" style="15" bestFit="1" customWidth="1"/>
    <col min="11563" max="11776" width="9.140625" style="15"/>
    <col min="11777" max="11777" width="0.7109375" style="15" customWidth="1"/>
    <col min="11778" max="11778" width="8.28515625" style="15" customWidth="1"/>
    <col min="11779" max="11779" width="24.140625" style="15" customWidth="1"/>
    <col min="11780" max="11780" width="16.85546875" style="15" customWidth="1"/>
    <col min="11781" max="11782" width="11.5703125" style="15" customWidth="1"/>
    <col min="11783" max="11814" width="6.42578125" style="15" customWidth="1"/>
    <col min="11815" max="11815" width="0.7109375" style="15" customWidth="1"/>
    <col min="11816" max="11817" width="9.140625" style="15"/>
    <col min="11818" max="11818" width="9.28515625" style="15" bestFit="1" customWidth="1"/>
    <col min="11819" max="12032" width="9.140625" style="15"/>
    <col min="12033" max="12033" width="0.7109375" style="15" customWidth="1"/>
    <col min="12034" max="12034" width="8.28515625" style="15" customWidth="1"/>
    <col min="12035" max="12035" width="24.140625" style="15" customWidth="1"/>
    <col min="12036" max="12036" width="16.85546875" style="15" customWidth="1"/>
    <col min="12037" max="12038" width="11.5703125" style="15" customWidth="1"/>
    <col min="12039" max="12070" width="6.42578125" style="15" customWidth="1"/>
    <col min="12071" max="12071" width="0.7109375" style="15" customWidth="1"/>
    <col min="12072" max="12073" width="9.140625" style="15"/>
    <col min="12074" max="12074" width="9.28515625" style="15" bestFit="1" customWidth="1"/>
    <col min="12075" max="12288" width="9.140625" style="15"/>
    <col min="12289" max="12289" width="0.7109375" style="15" customWidth="1"/>
    <col min="12290" max="12290" width="8.28515625" style="15" customWidth="1"/>
    <col min="12291" max="12291" width="24.140625" style="15" customWidth="1"/>
    <col min="12292" max="12292" width="16.85546875" style="15" customWidth="1"/>
    <col min="12293" max="12294" width="11.5703125" style="15" customWidth="1"/>
    <col min="12295" max="12326" width="6.42578125" style="15" customWidth="1"/>
    <col min="12327" max="12327" width="0.7109375" style="15" customWidth="1"/>
    <col min="12328" max="12329" width="9.140625" style="15"/>
    <col min="12330" max="12330" width="9.28515625" style="15" bestFit="1" customWidth="1"/>
    <col min="12331" max="12544" width="9.140625" style="15"/>
    <col min="12545" max="12545" width="0.7109375" style="15" customWidth="1"/>
    <col min="12546" max="12546" width="8.28515625" style="15" customWidth="1"/>
    <col min="12547" max="12547" width="24.140625" style="15" customWidth="1"/>
    <col min="12548" max="12548" width="16.85546875" style="15" customWidth="1"/>
    <col min="12549" max="12550" width="11.5703125" style="15" customWidth="1"/>
    <col min="12551" max="12582" width="6.42578125" style="15" customWidth="1"/>
    <col min="12583" max="12583" width="0.7109375" style="15" customWidth="1"/>
    <col min="12584" max="12585" width="9.140625" style="15"/>
    <col min="12586" max="12586" width="9.28515625" style="15" bestFit="1" customWidth="1"/>
    <col min="12587" max="12800" width="9.140625" style="15"/>
    <col min="12801" max="12801" width="0.7109375" style="15" customWidth="1"/>
    <col min="12802" max="12802" width="8.28515625" style="15" customWidth="1"/>
    <col min="12803" max="12803" width="24.140625" style="15" customWidth="1"/>
    <col min="12804" max="12804" width="16.85546875" style="15" customWidth="1"/>
    <col min="12805" max="12806" width="11.5703125" style="15" customWidth="1"/>
    <col min="12807" max="12838" width="6.42578125" style="15" customWidth="1"/>
    <col min="12839" max="12839" width="0.7109375" style="15" customWidth="1"/>
    <col min="12840" max="12841" width="9.140625" style="15"/>
    <col min="12842" max="12842" width="9.28515625" style="15" bestFit="1" customWidth="1"/>
    <col min="12843" max="13056" width="9.140625" style="15"/>
    <col min="13057" max="13057" width="0.7109375" style="15" customWidth="1"/>
    <col min="13058" max="13058" width="8.28515625" style="15" customWidth="1"/>
    <col min="13059" max="13059" width="24.140625" style="15" customWidth="1"/>
    <col min="13060" max="13060" width="16.85546875" style="15" customWidth="1"/>
    <col min="13061" max="13062" width="11.5703125" style="15" customWidth="1"/>
    <col min="13063" max="13094" width="6.42578125" style="15" customWidth="1"/>
    <col min="13095" max="13095" width="0.7109375" style="15" customWidth="1"/>
    <col min="13096" max="13097" width="9.140625" style="15"/>
    <col min="13098" max="13098" width="9.28515625" style="15" bestFit="1" customWidth="1"/>
    <col min="13099" max="13312" width="9.140625" style="15"/>
    <col min="13313" max="13313" width="0.7109375" style="15" customWidth="1"/>
    <col min="13314" max="13314" width="8.28515625" style="15" customWidth="1"/>
    <col min="13315" max="13315" width="24.140625" style="15" customWidth="1"/>
    <col min="13316" max="13316" width="16.85546875" style="15" customWidth="1"/>
    <col min="13317" max="13318" width="11.5703125" style="15" customWidth="1"/>
    <col min="13319" max="13350" width="6.42578125" style="15" customWidth="1"/>
    <col min="13351" max="13351" width="0.7109375" style="15" customWidth="1"/>
    <col min="13352" max="13353" width="9.140625" style="15"/>
    <col min="13354" max="13354" width="9.28515625" style="15" bestFit="1" customWidth="1"/>
    <col min="13355" max="13568" width="9.140625" style="15"/>
    <col min="13569" max="13569" width="0.7109375" style="15" customWidth="1"/>
    <col min="13570" max="13570" width="8.28515625" style="15" customWidth="1"/>
    <col min="13571" max="13571" width="24.140625" style="15" customWidth="1"/>
    <col min="13572" max="13572" width="16.85546875" style="15" customWidth="1"/>
    <col min="13573" max="13574" width="11.5703125" style="15" customWidth="1"/>
    <col min="13575" max="13606" width="6.42578125" style="15" customWidth="1"/>
    <col min="13607" max="13607" width="0.7109375" style="15" customWidth="1"/>
    <col min="13608" max="13609" width="9.140625" style="15"/>
    <col min="13610" max="13610" width="9.28515625" style="15" bestFit="1" customWidth="1"/>
    <col min="13611" max="13824" width="9.140625" style="15"/>
    <col min="13825" max="13825" width="0.7109375" style="15" customWidth="1"/>
    <col min="13826" max="13826" width="8.28515625" style="15" customWidth="1"/>
    <col min="13827" max="13827" width="24.140625" style="15" customWidth="1"/>
    <col min="13828" max="13828" width="16.85546875" style="15" customWidth="1"/>
    <col min="13829" max="13830" width="11.5703125" style="15" customWidth="1"/>
    <col min="13831" max="13862" width="6.42578125" style="15" customWidth="1"/>
    <col min="13863" max="13863" width="0.7109375" style="15" customWidth="1"/>
    <col min="13864" max="13865" width="9.140625" style="15"/>
    <col min="13866" max="13866" width="9.28515625" style="15" bestFit="1" customWidth="1"/>
    <col min="13867" max="14080" width="9.140625" style="15"/>
    <col min="14081" max="14081" width="0.7109375" style="15" customWidth="1"/>
    <col min="14082" max="14082" width="8.28515625" style="15" customWidth="1"/>
    <col min="14083" max="14083" width="24.140625" style="15" customWidth="1"/>
    <col min="14084" max="14084" width="16.85546875" style="15" customWidth="1"/>
    <col min="14085" max="14086" width="11.5703125" style="15" customWidth="1"/>
    <col min="14087" max="14118" width="6.42578125" style="15" customWidth="1"/>
    <col min="14119" max="14119" width="0.7109375" style="15" customWidth="1"/>
    <col min="14120" max="14121" width="9.140625" style="15"/>
    <col min="14122" max="14122" width="9.28515625" style="15" bestFit="1" customWidth="1"/>
    <col min="14123" max="14336" width="9.140625" style="15"/>
    <col min="14337" max="14337" width="0.7109375" style="15" customWidth="1"/>
    <col min="14338" max="14338" width="8.28515625" style="15" customWidth="1"/>
    <col min="14339" max="14339" width="24.140625" style="15" customWidth="1"/>
    <col min="14340" max="14340" width="16.85546875" style="15" customWidth="1"/>
    <col min="14341" max="14342" width="11.5703125" style="15" customWidth="1"/>
    <col min="14343" max="14374" width="6.42578125" style="15" customWidth="1"/>
    <col min="14375" max="14375" width="0.7109375" style="15" customWidth="1"/>
    <col min="14376" max="14377" width="9.140625" style="15"/>
    <col min="14378" max="14378" width="9.28515625" style="15" bestFit="1" customWidth="1"/>
    <col min="14379" max="14592" width="9.140625" style="15"/>
    <col min="14593" max="14593" width="0.7109375" style="15" customWidth="1"/>
    <col min="14594" max="14594" width="8.28515625" style="15" customWidth="1"/>
    <col min="14595" max="14595" width="24.140625" style="15" customWidth="1"/>
    <col min="14596" max="14596" width="16.85546875" style="15" customWidth="1"/>
    <col min="14597" max="14598" width="11.5703125" style="15" customWidth="1"/>
    <col min="14599" max="14630" width="6.42578125" style="15" customWidth="1"/>
    <col min="14631" max="14631" width="0.7109375" style="15" customWidth="1"/>
    <col min="14632" max="14633" width="9.140625" style="15"/>
    <col min="14634" max="14634" width="9.28515625" style="15" bestFit="1" customWidth="1"/>
    <col min="14635" max="14848" width="9.140625" style="15"/>
    <col min="14849" max="14849" width="0.7109375" style="15" customWidth="1"/>
    <col min="14850" max="14850" width="8.28515625" style="15" customWidth="1"/>
    <col min="14851" max="14851" width="24.140625" style="15" customWidth="1"/>
    <col min="14852" max="14852" width="16.85546875" style="15" customWidth="1"/>
    <col min="14853" max="14854" width="11.5703125" style="15" customWidth="1"/>
    <col min="14855" max="14886" width="6.42578125" style="15" customWidth="1"/>
    <col min="14887" max="14887" width="0.7109375" style="15" customWidth="1"/>
    <col min="14888" max="14889" width="9.140625" style="15"/>
    <col min="14890" max="14890" width="9.28515625" style="15" bestFit="1" customWidth="1"/>
    <col min="14891" max="15104" width="9.140625" style="15"/>
    <col min="15105" max="15105" width="0.7109375" style="15" customWidth="1"/>
    <col min="15106" max="15106" width="8.28515625" style="15" customWidth="1"/>
    <col min="15107" max="15107" width="24.140625" style="15" customWidth="1"/>
    <col min="15108" max="15108" width="16.85546875" style="15" customWidth="1"/>
    <col min="15109" max="15110" width="11.5703125" style="15" customWidth="1"/>
    <col min="15111" max="15142" width="6.42578125" style="15" customWidth="1"/>
    <col min="15143" max="15143" width="0.7109375" style="15" customWidth="1"/>
    <col min="15144" max="15145" width="9.140625" style="15"/>
    <col min="15146" max="15146" width="9.28515625" style="15" bestFit="1" customWidth="1"/>
    <col min="15147" max="15360" width="9.140625" style="15"/>
    <col min="15361" max="15361" width="0.7109375" style="15" customWidth="1"/>
    <col min="15362" max="15362" width="8.28515625" style="15" customWidth="1"/>
    <col min="15363" max="15363" width="24.140625" style="15" customWidth="1"/>
    <col min="15364" max="15364" width="16.85546875" style="15" customWidth="1"/>
    <col min="15365" max="15366" width="11.5703125" style="15" customWidth="1"/>
    <col min="15367" max="15398" width="6.42578125" style="15" customWidth="1"/>
    <col min="15399" max="15399" width="0.7109375" style="15" customWidth="1"/>
    <col min="15400" max="15401" width="9.140625" style="15"/>
    <col min="15402" max="15402" width="9.28515625" style="15" bestFit="1" customWidth="1"/>
    <col min="15403" max="15616" width="9.140625" style="15"/>
    <col min="15617" max="15617" width="0.7109375" style="15" customWidth="1"/>
    <col min="15618" max="15618" width="8.28515625" style="15" customWidth="1"/>
    <col min="15619" max="15619" width="24.140625" style="15" customWidth="1"/>
    <col min="15620" max="15620" width="16.85546875" style="15" customWidth="1"/>
    <col min="15621" max="15622" width="11.5703125" style="15" customWidth="1"/>
    <col min="15623" max="15654" width="6.42578125" style="15" customWidth="1"/>
    <col min="15655" max="15655" width="0.7109375" style="15" customWidth="1"/>
    <col min="15656" max="15657" width="9.140625" style="15"/>
    <col min="15658" max="15658" width="9.28515625" style="15" bestFit="1" customWidth="1"/>
    <col min="15659" max="15872" width="9.140625" style="15"/>
    <col min="15873" max="15873" width="0.7109375" style="15" customWidth="1"/>
    <col min="15874" max="15874" width="8.28515625" style="15" customWidth="1"/>
    <col min="15875" max="15875" width="24.140625" style="15" customWidth="1"/>
    <col min="15876" max="15876" width="16.85546875" style="15" customWidth="1"/>
    <col min="15877" max="15878" width="11.5703125" style="15" customWidth="1"/>
    <col min="15879" max="15910" width="6.42578125" style="15" customWidth="1"/>
    <col min="15911" max="15911" width="0.7109375" style="15" customWidth="1"/>
    <col min="15912" max="15913" width="9.140625" style="15"/>
    <col min="15914" max="15914" width="9.28515625" style="15" bestFit="1" customWidth="1"/>
    <col min="15915" max="16128" width="9.140625" style="15"/>
    <col min="16129" max="16129" width="0.7109375" style="15" customWidth="1"/>
    <col min="16130" max="16130" width="8.28515625" style="15" customWidth="1"/>
    <col min="16131" max="16131" width="24.140625" style="15" customWidth="1"/>
    <col min="16132" max="16132" width="16.85546875" style="15" customWidth="1"/>
    <col min="16133" max="16134" width="11.5703125" style="15" customWidth="1"/>
    <col min="16135" max="16166" width="6.42578125" style="15" customWidth="1"/>
    <col min="16167" max="16167" width="0.7109375" style="15" customWidth="1"/>
    <col min="16168" max="16169" width="9.140625" style="15"/>
    <col min="16170" max="16170" width="9.28515625" style="15" bestFit="1" customWidth="1"/>
    <col min="16171" max="16384" width="9.140625" style="15"/>
  </cols>
  <sheetData>
    <row r="1" spans="1:55" ht="24" thickBot="1" x14ac:dyDescent="0.4">
      <c r="B1" s="8" t="str">
        <f>"A.  New Model Required OEE  (Overall Equipment Effectiveness)  - "&amp;B3&amp;"  "&amp;G4&amp;"  "&amp;G3&amp;" "&amp;B6</f>
        <v>A.  New Model Required OEE  (Overall Equipment Effectiveness)  - 0  0  0 0</v>
      </c>
      <c r="C1" s="1"/>
      <c r="D1" s="1"/>
      <c r="E1" s="1"/>
      <c r="F1" s="1"/>
      <c r="G1" s="1"/>
      <c r="H1" s="1"/>
      <c r="I1" s="1"/>
      <c r="J1" s="1"/>
      <c r="K1" s="1"/>
      <c r="L1" s="1"/>
      <c r="M1" s="1"/>
      <c r="N1" s="1"/>
      <c r="O1" s="1"/>
      <c r="P1" s="1"/>
      <c r="Q1" s="1"/>
      <c r="R1" s="1"/>
      <c r="S1" s="1"/>
      <c r="T1" s="1"/>
      <c r="U1" s="1"/>
      <c r="V1" s="1"/>
      <c r="W1" s="1"/>
      <c r="X1" s="631"/>
      <c r="Y1" s="631"/>
      <c r="Z1" s="631"/>
      <c r="AA1" s="631"/>
      <c r="AB1" s="631"/>
      <c r="AC1" s="631"/>
      <c r="AD1" s="631"/>
      <c r="AE1" s="631"/>
      <c r="AF1" s="631"/>
      <c r="AG1" s="631"/>
      <c r="AH1" s="631"/>
      <c r="AI1" s="631"/>
      <c r="AJ1" s="631"/>
      <c r="AK1" s="632"/>
      <c r="AL1" s="480"/>
      <c r="AQ1" s="481" t="str">
        <f>IF(AND(Q6&gt;Q4,Q4&lt;&gt;0),"NOTOK",IF(AND(Q6&gt;Q3,Q4=0),"NOTOK",""))</f>
        <v/>
      </c>
      <c r="AR1" s="481" t="str">
        <f>IF(AND(S6&gt;S4,S4&lt;&gt;0),"NOTOK",IF(AND(S6&gt;S3,S4=0),"NOTOK",""))</f>
        <v/>
      </c>
      <c r="AS1" s="482"/>
      <c r="AT1" s="483" t="s">
        <v>55</v>
      </c>
      <c r="AU1" s="483">
        <v>1</v>
      </c>
      <c r="AV1" s="484">
        <f>IF(O7&lt;&gt;"",O7,"")</f>
        <v>0</v>
      </c>
      <c r="AW1" s="484"/>
      <c r="AX1" s="484">
        <f>IF(O8&lt;&gt;"",O8,"")</f>
        <v>0</v>
      </c>
      <c r="AY1" s="484"/>
      <c r="AZ1" s="484">
        <v>1</v>
      </c>
      <c r="BA1" s="484"/>
      <c r="BB1" s="349"/>
    </row>
    <row r="2" spans="1:55" ht="27" customHeight="1" x14ac:dyDescent="0.3">
      <c r="B2" s="16" t="s">
        <v>0</v>
      </c>
      <c r="C2" s="17"/>
      <c r="D2" s="17"/>
      <c r="E2" s="17"/>
      <c r="F2" s="18"/>
      <c r="G2" s="16" t="s">
        <v>1</v>
      </c>
      <c r="H2" s="19"/>
      <c r="I2" s="19"/>
      <c r="J2" s="19"/>
      <c r="K2" s="20"/>
      <c r="L2" s="19"/>
      <c r="M2" s="19"/>
      <c r="N2" s="21"/>
      <c r="O2" s="21"/>
      <c r="P2" s="19"/>
      <c r="Q2" s="22" t="s">
        <v>2</v>
      </c>
      <c r="R2" s="22"/>
      <c r="S2" s="23" t="s">
        <v>3</v>
      </c>
      <c r="T2" s="24"/>
      <c r="U2" s="25" t="s">
        <v>4</v>
      </c>
      <c r="V2" s="26"/>
      <c r="W2" s="27" t="s">
        <v>5</v>
      </c>
      <c r="X2" s="28"/>
      <c r="Y2" s="28"/>
      <c r="Z2" s="28"/>
      <c r="AA2" s="28"/>
      <c r="AB2" s="28"/>
      <c r="AC2" s="28"/>
      <c r="AD2" s="28"/>
      <c r="AE2" s="28"/>
      <c r="AF2" s="28"/>
      <c r="AG2" s="28"/>
      <c r="AH2" s="28"/>
      <c r="AI2" s="28"/>
      <c r="AJ2" s="28"/>
      <c r="AK2" s="28"/>
      <c r="AL2" s="29"/>
      <c r="AO2" s="485" t="s">
        <v>151</v>
      </c>
      <c r="AP2" s="264" t="s">
        <v>7</v>
      </c>
      <c r="AQ2" s="482"/>
      <c r="AR2" s="482"/>
      <c r="AS2" s="482"/>
      <c r="AT2" s="482"/>
      <c r="AU2" s="482"/>
      <c r="AV2" s="482"/>
      <c r="AW2" s="482"/>
      <c r="AX2" s="482"/>
      <c r="AY2" s="482"/>
      <c r="AZ2" s="482"/>
      <c r="BA2" s="349"/>
      <c r="BB2" s="349"/>
    </row>
    <row r="3" spans="1:55" ht="16.5" customHeight="1" x14ac:dyDescent="0.3">
      <c r="B3" s="486">
        <f>'Capacity planning'!B3:D3</f>
        <v>0</v>
      </c>
      <c r="C3" s="487"/>
      <c r="D3" s="488"/>
      <c r="E3" s="34" t="s">
        <v>8</v>
      </c>
      <c r="F3" s="35"/>
      <c r="G3" s="489">
        <f>'Capacity planning'!G3:I3</f>
        <v>0</v>
      </c>
      <c r="H3" s="490"/>
      <c r="I3" s="491"/>
      <c r="J3" s="34" t="s">
        <v>9</v>
      </c>
      <c r="K3" s="492"/>
      <c r="L3" s="492"/>
      <c r="M3" s="493" t="s">
        <v>7</v>
      </c>
      <c r="N3" s="492"/>
      <c r="O3" s="492"/>
      <c r="P3" s="492"/>
      <c r="Q3" s="494">
        <f>'Capacity planning'!Q3:R3</f>
        <v>0</v>
      </c>
      <c r="R3" s="495"/>
      <c r="S3" s="494">
        <f>'Capacity planning'!S3:T3</f>
        <v>0</v>
      </c>
      <c r="T3" s="496"/>
      <c r="U3" s="44" t="s">
        <v>7</v>
      </c>
      <c r="V3" s="44"/>
      <c r="W3" s="45"/>
      <c r="X3" s="45"/>
      <c r="Y3" s="45"/>
      <c r="Z3" s="46"/>
      <c r="AA3" s="47" t="s">
        <v>10</v>
      </c>
      <c r="AB3" s="47"/>
      <c r="AC3" s="47"/>
      <c r="AD3" s="47"/>
      <c r="AE3" s="47" t="s">
        <v>11</v>
      </c>
      <c r="AF3" s="47"/>
      <c r="AG3" s="47"/>
      <c r="AH3" s="47" t="s">
        <v>12</v>
      </c>
      <c r="AI3" s="47"/>
      <c r="AJ3" s="47"/>
      <c r="AK3" s="47"/>
      <c r="AL3" s="48"/>
      <c r="AO3" s="485" t="s">
        <v>24</v>
      </c>
      <c r="AP3" s="264" t="s">
        <v>14</v>
      </c>
      <c r="AQ3" s="482"/>
      <c r="AR3" s="482"/>
      <c r="AS3" s="482"/>
      <c r="AT3" s="482"/>
      <c r="AU3" s="482"/>
      <c r="AV3" s="482"/>
      <c r="AW3" s="482"/>
      <c r="AX3" s="482"/>
      <c r="AY3" s="482"/>
      <c r="AZ3" s="482"/>
      <c r="BA3" s="349"/>
      <c r="BB3" s="349"/>
    </row>
    <row r="4" spans="1:55" ht="16.5" customHeight="1" x14ac:dyDescent="0.25">
      <c r="B4" s="486">
        <f>'Capacity planning'!B4:D4</f>
        <v>0</v>
      </c>
      <c r="C4" s="487"/>
      <c r="D4" s="488"/>
      <c r="E4" s="34" t="s">
        <v>15</v>
      </c>
      <c r="F4" s="49"/>
      <c r="G4" s="489">
        <f>'Capacity planning'!G4:I4</f>
        <v>0</v>
      </c>
      <c r="H4" s="490"/>
      <c r="I4" s="491"/>
      <c r="J4" s="34" t="s">
        <v>16</v>
      </c>
      <c r="K4" s="50"/>
      <c r="L4" s="50"/>
      <c r="M4" s="493" t="s">
        <v>14</v>
      </c>
      <c r="N4" s="492"/>
      <c r="O4" s="492"/>
      <c r="P4" s="497"/>
      <c r="Q4" s="52"/>
      <c r="R4" s="53"/>
      <c r="S4" s="52"/>
      <c r="T4" s="53"/>
      <c r="U4" s="55"/>
      <c r="V4" s="498"/>
      <c r="W4" s="45"/>
      <c r="X4" s="45"/>
      <c r="Y4" s="57"/>
      <c r="Z4" s="58" t="s">
        <v>204</v>
      </c>
      <c r="AA4" s="59">
        <f>'Capacity planning'!AA4:AD4</f>
        <v>0</v>
      </c>
      <c r="AB4" s="59"/>
      <c r="AC4" s="59"/>
      <c r="AD4" s="59"/>
      <c r="AE4" s="75"/>
      <c r="AF4" s="75"/>
      <c r="AG4" s="75"/>
      <c r="AH4" s="499">
        <f>'Capacity planning'!AH4:AL4</f>
        <v>0</v>
      </c>
      <c r="AI4" s="500"/>
      <c r="AJ4" s="500"/>
      <c r="AK4" s="500"/>
      <c r="AL4" s="501"/>
      <c r="AO4" s="485" t="s">
        <v>13</v>
      </c>
      <c r="AP4" s="264" t="s">
        <v>152</v>
      </c>
    </row>
    <row r="5" spans="1:55" ht="16.5" customHeight="1" x14ac:dyDescent="0.25">
      <c r="B5" s="486">
        <f>'Capacity planning'!B5:D5</f>
        <v>0</v>
      </c>
      <c r="C5" s="487"/>
      <c r="D5" s="488"/>
      <c r="E5" s="34" t="s">
        <v>18</v>
      </c>
      <c r="F5" s="35"/>
      <c r="G5" s="502"/>
      <c r="H5" s="503"/>
      <c r="I5" s="503"/>
      <c r="J5" s="504" t="s">
        <v>19</v>
      </c>
      <c r="K5" s="69"/>
      <c r="L5" s="69"/>
      <c r="M5" s="69"/>
      <c r="N5" s="69"/>
      <c r="O5" s="70"/>
      <c r="P5" s="505" t="s">
        <v>20</v>
      </c>
      <c r="Q5" s="506"/>
      <c r="R5" s="506"/>
      <c r="S5" s="506"/>
      <c r="T5" s="506"/>
      <c r="U5" s="506"/>
      <c r="V5" s="507"/>
      <c r="W5" s="45"/>
      <c r="X5" s="45"/>
      <c r="Y5" s="57"/>
      <c r="Z5" s="58" t="s">
        <v>21</v>
      </c>
      <c r="AA5" s="59">
        <f>'Capacity planning'!AA5:AD5</f>
        <v>0</v>
      </c>
      <c r="AB5" s="59"/>
      <c r="AC5" s="59"/>
      <c r="AD5" s="59"/>
      <c r="AE5" s="75"/>
      <c r="AF5" s="75"/>
      <c r="AG5" s="75"/>
      <c r="AH5" s="499">
        <f>'Capacity planning'!AH5:AL5</f>
        <v>0</v>
      </c>
      <c r="AI5" s="500"/>
      <c r="AJ5" s="500"/>
      <c r="AK5" s="500"/>
      <c r="AL5" s="501"/>
      <c r="AO5" s="485" t="s">
        <v>17</v>
      </c>
      <c r="AP5" s="264"/>
    </row>
    <row r="6" spans="1:55" ht="16.5" customHeight="1" thickBot="1" x14ac:dyDescent="0.3">
      <c r="B6" s="508">
        <f>'Capacity planning'!B6:D6</f>
        <v>0</v>
      </c>
      <c r="C6" s="509"/>
      <c r="D6" s="510"/>
      <c r="E6" s="79" t="s">
        <v>22</v>
      </c>
      <c r="F6" s="80"/>
      <c r="G6" s="81"/>
      <c r="H6" s="82"/>
      <c r="I6" s="83"/>
      <c r="J6" s="79" t="s">
        <v>23</v>
      </c>
      <c r="K6" s="84"/>
      <c r="L6" s="84"/>
      <c r="M6" s="511"/>
      <c r="N6" s="512"/>
      <c r="O6" s="86" t="s">
        <v>152</v>
      </c>
      <c r="P6" s="513"/>
      <c r="Q6" s="514"/>
      <c r="R6" s="515"/>
      <c r="S6" s="514"/>
      <c r="T6" s="515"/>
      <c r="U6" s="516"/>
      <c r="V6" s="517"/>
      <c r="W6" s="45"/>
      <c r="X6" s="45"/>
      <c r="Y6" s="57"/>
      <c r="Z6" s="58" t="s">
        <v>205</v>
      </c>
      <c r="AA6" s="89">
        <f>'Capacity planning'!AA6:AD6</f>
        <v>0</v>
      </c>
      <c r="AB6" s="89"/>
      <c r="AC6" s="89"/>
      <c r="AD6" s="89"/>
      <c r="AE6" s="518"/>
      <c r="AF6" s="518"/>
      <c r="AG6" s="518"/>
      <c r="AH6" s="519">
        <f>'Capacity planning'!AH6:AL6</f>
        <v>0</v>
      </c>
      <c r="AI6" s="520"/>
      <c r="AJ6" s="520"/>
      <c r="AK6" s="520"/>
      <c r="AL6" s="521"/>
      <c r="AO6" s="485" t="s">
        <v>20</v>
      </c>
      <c r="AP6" s="264"/>
    </row>
    <row r="7" spans="1:55" s="107" customFormat="1" ht="21" x14ac:dyDescent="0.35">
      <c r="A7" s="93"/>
      <c r="B7" s="94" t="s">
        <v>25</v>
      </c>
      <c r="C7" s="522"/>
      <c r="D7" s="97"/>
      <c r="E7" s="97"/>
      <c r="F7" s="98" t="s">
        <v>26</v>
      </c>
      <c r="G7" s="523"/>
      <c r="H7" s="523"/>
      <c r="I7" s="523"/>
      <c r="J7" s="523"/>
      <c r="K7" s="523"/>
      <c r="L7" s="523"/>
      <c r="M7" s="523"/>
      <c r="N7" s="523"/>
      <c r="O7" s="524">
        <f>IF(LEFT(U3)="&lt;",Q3,IF(LEFT(U3)="R",Q4,IF(LEFT(U3)="G",Q6,"")))</f>
        <v>0</v>
      </c>
      <c r="P7" s="525"/>
      <c r="Q7" s="526" t="s">
        <v>27</v>
      </c>
      <c r="R7" s="527"/>
      <c r="S7" s="527"/>
      <c r="T7" s="527"/>
      <c r="U7" s="527"/>
      <c r="V7" s="527"/>
      <c r="W7" s="527"/>
      <c r="X7" s="527"/>
      <c r="Y7" s="527"/>
      <c r="Z7" s="527"/>
      <c r="AA7" s="528"/>
      <c r="AB7" s="528"/>
      <c r="AC7" s="528"/>
      <c r="AD7" s="528"/>
      <c r="AE7" s="105"/>
      <c r="AF7" s="105"/>
      <c r="AG7" s="105"/>
      <c r="AH7" s="105"/>
      <c r="AI7" s="105"/>
      <c r="AJ7" s="105"/>
      <c r="AK7" s="105"/>
      <c r="AL7" s="106"/>
      <c r="AM7" s="93"/>
      <c r="AO7" s="485" t="s">
        <v>28</v>
      </c>
      <c r="AQ7" s="109"/>
      <c r="AR7" s="109"/>
      <c r="AS7" s="109"/>
      <c r="AT7" s="109"/>
      <c r="AU7" s="109"/>
      <c r="AV7" s="109"/>
      <c r="AW7" s="109"/>
      <c r="AX7" s="109"/>
      <c r="AY7" s="109"/>
      <c r="AZ7" s="109"/>
      <c r="BA7" s="109"/>
      <c r="BB7" s="109"/>
      <c r="BC7" s="109"/>
    </row>
    <row r="8" spans="1:55" s="107" customFormat="1" ht="21" x14ac:dyDescent="0.35">
      <c r="A8" s="93"/>
      <c r="B8" s="94"/>
      <c r="C8" s="95"/>
      <c r="D8" s="96"/>
      <c r="E8" s="96"/>
      <c r="F8" s="529" t="s">
        <v>29</v>
      </c>
      <c r="G8" s="530"/>
      <c r="H8" s="530"/>
      <c r="I8" s="530"/>
      <c r="J8" s="530"/>
      <c r="K8" s="530"/>
      <c r="L8" s="530"/>
      <c r="M8" s="530"/>
      <c r="N8" s="530"/>
      <c r="O8" s="111">
        <f>IF(LEFT(U3)="&lt;",S3,IF(LEFT(U3)="R",S4,IF(LEFT(U3)="G",S6,"")))</f>
        <v>0</v>
      </c>
      <c r="P8" s="531"/>
      <c r="Q8" s="532" t="s">
        <v>30</v>
      </c>
      <c r="R8" s="533"/>
      <c r="S8" s="533"/>
      <c r="T8" s="533"/>
      <c r="U8" s="533"/>
      <c r="V8" s="533"/>
      <c r="W8" s="533"/>
      <c r="X8" s="533"/>
      <c r="Y8" s="533"/>
      <c r="Z8" s="533"/>
      <c r="AA8" s="534"/>
      <c r="AB8" s="534"/>
      <c r="AC8" s="534"/>
      <c r="AD8" s="534"/>
      <c r="AE8" s="116"/>
      <c r="AF8" s="116"/>
      <c r="AG8" s="116"/>
      <c r="AH8" s="116"/>
      <c r="AI8" s="116"/>
      <c r="AJ8" s="116"/>
      <c r="AK8" s="116"/>
      <c r="AL8" s="117"/>
      <c r="AM8" s="93"/>
      <c r="AQ8" s="109"/>
      <c r="AR8" s="109"/>
      <c r="AS8" s="109"/>
      <c r="AT8" s="109"/>
      <c r="AU8" s="109"/>
      <c r="AV8" s="109"/>
      <c r="AW8" s="109"/>
      <c r="AX8" s="109"/>
      <c r="AY8" s="109"/>
      <c r="AZ8" s="109"/>
      <c r="BA8" s="109"/>
      <c r="BB8" s="109"/>
      <c r="BC8" s="109"/>
    </row>
    <row r="9" spans="1:55" s="107" customFormat="1" ht="4.5" customHeight="1" thickBot="1" x14ac:dyDescent="0.4">
      <c r="A9" s="93"/>
      <c r="B9" s="118"/>
      <c r="C9" s="119"/>
      <c r="D9" s="119"/>
      <c r="E9" s="119"/>
      <c r="F9" s="119"/>
      <c r="G9" s="120" t="str">
        <f>IF(OR(AND(G18&lt;&gt;1,G18&lt;&gt;""),AND(I18&lt;&gt;1,I18&lt;&gt;"")),"Shared Load Required","")</f>
        <v/>
      </c>
      <c r="H9" s="119"/>
      <c r="I9" s="119"/>
      <c r="J9" s="119"/>
      <c r="K9" s="121" t="str">
        <f>IF(OR(AND(K18&lt;&gt;1,K18&lt;&gt;""),AND(M18&lt;&gt;1,M18&lt;&gt;"")),"Shared Load Required","")</f>
        <v/>
      </c>
      <c r="L9" s="119"/>
      <c r="M9" s="119"/>
      <c r="N9" s="119"/>
      <c r="O9" s="121" t="str">
        <f>IF(OR(AND(O18&lt;&gt;1,O18&lt;&gt;""),AND(Q18&lt;&gt;1,Q18&lt;&gt;"")),"Shared Load Required","")</f>
        <v/>
      </c>
      <c r="P9" s="119"/>
      <c r="Q9" s="119"/>
      <c r="R9" s="119"/>
      <c r="S9" s="121" t="str">
        <f>IF(OR(AND(S18&lt;&gt;1,S18&lt;&gt;""),AND(U18&lt;&gt;1,U18&lt;&gt;"")),"Shared Load Required","")</f>
        <v/>
      </c>
      <c r="T9" s="119"/>
      <c r="U9" s="119"/>
      <c r="V9" s="119"/>
      <c r="W9" s="121" t="str">
        <f>IF(OR(AND(W18&lt;&gt;1,W18&lt;&gt;""),AND(Y18&lt;&gt;1,Y18&lt;&gt;"")),"Shared Load Required","")</f>
        <v/>
      </c>
      <c r="X9" s="119"/>
      <c r="Y9" s="119"/>
      <c r="Z9" s="119"/>
      <c r="AA9" s="121" t="str">
        <f>IF(OR(AND(AA18&lt;&gt;1,AA18&lt;&gt;""),AND(AC18&lt;&gt;1,AC18&lt;&gt;"")),"Shared Load Required","")</f>
        <v/>
      </c>
      <c r="AB9" s="119"/>
      <c r="AC9" s="119"/>
      <c r="AD9" s="119"/>
      <c r="AE9" s="121" t="str">
        <f>IF(OR(AND(AE18&lt;&gt;1,AE18&lt;&gt;""),AND(AG18&lt;&gt;1,AG18&lt;&gt;"")),"Shared Load Required","")</f>
        <v/>
      </c>
      <c r="AF9" s="119"/>
      <c r="AG9" s="119"/>
      <c r="AH9" s="119"/>
      <c r="AI9" s="121" t="str">
        <f>IF(OR(AND(AI18&lt;&gt;1,AI18&lt;&gt;""),AND(AK18&lt;&gt;1,AK18&lt;&gt;"")),"Shared Load Required","")</f>
        <v/>
      </c>
      <c r="AJ9" s="119"/>
      <c r="AK9" s="119"/>
      <c r="AL9" s="122"/>
      <c r="AM9" s="93"/>
      <c r="AO9" s="9"/>
      <c r="AQ9" s="109"/>
      <c r="AR9" s="109"/>
      <c r="AS9" s="109"/>
      <c r="AT9" s="109"/>
      <c r="AU9" s="109"/>
      <c r="AV9" s="109"/>
      <c r="AW9" s="109"/>
      <c r="AX9" s="109"/>
      <c r="AY9" s="109"/>
      <c r="AZ9" s="109"/>
      <c r="BA9" s="109"/>
      <c r="BB9" s="109"/>
      <c r="BC9" s="109"/>
    </row>
    <row r="10" spans="1:55" ht="4.5" customHeight="1" thickBot="1" x14ac:dyDescent="0.3">
      <c r="B10" s="125"/>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row>
    <row r="11" spans="1:55" ht="24" customHeight="1" thickBot="1" x14ac:dyDescent="0.3">
      <c r="B11" s="16" t="s">
        <v>31</v>
      </c>
      <c r="C11" s="126" t="s">
        <v>32</v>
      </c>
      <c r="D11" s="127"/>
      <c r="E11" s="127"/>
      <c r="F11" s="127"/>
      <c r="G11" s="128" t="str">
        <f>'Capacity planning'!G11:J11</f>
        <v>Process 1</v>
      </c>
      <c r="H11" s="128"/>
      <c r="I11" s="128"/>
      <c r="J11" s="128"/>
      <c r="K11" s="128" t="str">
        <f>'Capacity planning'!K11:N11</f>
        <v>Process 2</v>
      </c>
      <c r="L11" s="128"/>
      <c r="M11" s="128"/>
      <c r="N11" s="128"/>
      <c r="O11" s="128" t="str">
        <f>'Capacity planning'!O11:R11</f>
        <v>Process 3</v>
      </c>
      <c r="P11" s="128"/>
      <c r="Q11" s="128"/>
      <c r="R11" s="128"/>
      <c r="S11" s="128" t="str">
        <f>'Capacity planning'!S11:V11</f>
        <v>Process 4</v>
      </c>
      <c r="T11" s="128"/>
      <c r="U11" s="128"/>
      <c r="V11" s="128"/>
      <c r="W11" s="128" t="str">
        <f>'Capacity planning'!W11:Z11</f>
        <v>Process 5</v>
      </c>
      <c r="X11" s="128"/>
      <c r="Y11" s="128"/>
      <c r="Z11" s="128"/>
      <c r="AA11" s="128" t="str">
        <f>'Capacity planning'!AA11:AD11</f>
        <v>Process 6</v>
      </c>
      <c r="AB11" s="128"/>
      <c r="AC11" s="128"/>
      <c r="AD11" s="128"/>
      <c r="AE11" s="128" t="str">
        <f>'Capacity planning'!AE11:AH11</f>
        <v>Process 7</v>
      </c>
      <c r="AF11" s="128"/>
      <c r="AG11" s="128"/>
      <c r="AH11" s="128"/>
      <c r="AI11" s="128" t="str">
        <f>'Capacity planning'!AI11:AL11</f>
        <v>Process 8</v>
      </c>
      <c r="AJ11" s="128"/>
      <c r="AK11" s="128"/>
      <c r="AL11" s="128"/>
      <c r="AP11" s="535"/>
    </row>
    <row r="12" spans="1:55" ht="16.5" customHeight="1" thickBot="1" x14ac:dyDescent="0.3">
      <c r="B12" s="129" t="s">
        <v>208</v>
      </c>
      <c r="C12" s="130" t="s">
        <v>41</v>
      </c>
      <c r="D12" s="131"/>
      <c r="E12" s="131"/>
      <c r="F12" s="131"/>
      <c r="G12" s="536" t="str">
        <f>'Capacity planning'!G12:H12</f>
        <v>APW Plan</v>
      </c>
      <c r="H12" s="537"/>
      <c r="I12" s="538" t="str">
        <f>'Capacity planning'!I12:J12</f>
        <v>MPW Plan</v>
      </c>
      <c r="J12" s="539"/>
      <c r="K12" s="536" t="str">
        <f>'Capacity planning'!K12:L12</f>
        <v>APW Plan</v>
      </c>
      <c r="L12" s="537"/>
      <c r="M12" s="538" t="str">
        <f>'Capacity planning'!M12:N12</f>
        <v>MPW Plan</v>
      </c>
      <c r="N12" s="539"/>
      <c r="O12" s="536" t="str">
        <f>'Capacity planning'!O12:P12</f>
        <v>APW Plan</v>
      </c>
      <c r="P12" s="537"/>
      <c r="Q12" s="538" t="str">
        <f>'Capacity planning'!Q12:R12</f>
        <v>MPW Plan</v>
      </c>
      <c r="R12" s="539"/>
      <c r="S12" s="536" t="str">
        <f>'Capacity planning'!S12:T12</f>
        <v>APW Plan</v>
      </c>
      <c r="T12" s="537"/>
      <c r="U12" s="538" t="str">
        <f>'Capacity planning'!U12:V12</f>
        <v>MPW Plan</v>
      </c>
      <c r="V12" s="539"/>
      <c r="W12" s="536" t="str">
        <f>'Capacity planning'!W12:X12</f>
        <v>APW Plan</v>
      </c>
      <c r="X12" s="537"/>
      <c r="Y12" s="538" t="str">
        <f>'Capacity planning'!Y12:Z12</f>
        <v>MPW Plan</v>
      </c>
      <c r="Z12" s="539"/>
      <c r="AA12" s="536" t="str">
        <f>'Capacity planning'!AA12:AB12</f>
        <v>APW Plan</v>
      </c>
      <c r="AB12" s="537"/>
      <c r="AC12" s="538" t="str">
        <f>'Capacity planning'!AC12:AD12</f>
        <v>MPW Plan</v>
      </c>
      <c r="AD12" s="539"/>
      <c r="AE12" s="536" t="str">
        <f>'Capacity planning'!AE12:AF12</f>
        <v>APW Plan</v>
      </c>
      <c r="AF12" s="537"/>
      <c r="AG12" s="538" t="str">
        <f>'Capacity planning'!AG12:AH12</f>
        <v>MPW Plan</v>
      </c>
      <c r="AH12" s="539"/>
      <c r="AI12" s="536" t="str">
        <f>'Capacity planning'!AI12:AJ12</f>
        <v>APW Plan</v>
      </c>
      <c r="AJ12" s="537"/>
      <c r="AK12" s="538" t="str">
        <f>'Capacity planning'!AK12:AL12</f>
        <v>MPW Plan</v>
      </c>
      <c r="AL12" s="539"/>
    </row>
    <row r="13" spans="1:55" ht="16.5" customHeight="1" x14ac:dyDescent="0.25">
      <c r="B13" s="136" t="s">
        <v>44</v>
      </c>
      <c r="C13" s="137" t="s">
        <v>45</v>
      </c>
      <c r="D13" s="137"/>
      <c r="E13" s="138"/>
      <c r="F13" s="139"/>
      <c r="G13" s="540" t="str">
        <f>IF('Capacity planning'!G13:J13&lt;&gt;"",'Capacity planning'!G13:J13,"")</f>
        <v/>
      </c>
      <c r="H13" s="141"/>
      <c r="I13" s="141"/>
      <c r="J13" s="142"/>
      <c r="K13" s="540" t="str">
        <f>IF('Capacity planning'!K13:N13&lt;&gt;"",'Capacity planning'!K13:N13,"")</f>
        <v/>
      </c>
      <c r="L13" s="141"/>
      <c r="M13" s="141"/>
      <c r="N13" s="142"/>
      <c r="O13" s="540" t="str">
        <f>IF('Capacity planning'!O13:R13&lt;&gt;"",'Capacity planning'!O13:R13,"")</f>
        <v/>
      </c>
      <c r="P13" s="141"/>
      <c r="Q13" s="141"/>
      <c r="R13" s="142"/>
      <c r="S13" s="540" t="str">
        <f>IF('Capacity planning'!S13:V13&lt;&gt;"",'Capacity planning'!S13:V13,"")</f>
        <v/>
      </c>
      <c r="T13" s="141"/>
      <c r="U13" s="141"/>
      <c r="V13" s="142"/>
      <c r="W13" s="540" t="str">
        <f>IF('Capacity planning'!W13:Z13&lt;&gt;"",'Capacity planning'!W13:Z13,"")</f>
        <v/>
      </c>
      <c r="X13" s="141"/>
      <c r="Y13" s="141"/>
      <c r="Z13" s="142"/>
      <c r="AA13" s="540" t="str">
        <f>IF('Capacity planning'!AA13:AD13&lt;&gt;"",'Capacity planning'!AA13:AD13,"")</f>
        <v/>
      </c>
      <c r="AB13" s="141"/>
      <c r="AC13" s="141"/>
      <c r="AD13" s="142"/>
      <c r="AE13" s="540" t="str">
        <f>IF('Capacity planning'!AE13:AH13&lt;&gt;"",'Capacity planning'!AE13:AH13,"")</f>
        <v xml:space="preserve"> </v>
      </c>
      <c r="AF13" s="141"/>
      <c r="AG13" s="141"/>
      <c r="AH13" s="142"/>
      <c r="AI13" s="540" t="str">
        <f>IF('Capacity planning'!AI13:AL13&lt;&gt;"",'Capacity planning'!AI13:AL13,"")</f>
        <v xml:space="preserve"> </v>
      </c>
      <c r="AJ13" s="141"/>
      <c r="AK13" s="141"/>
      <c r="AL13" s="142"/>
    </row>
    <row r="14" spans="1:55" ht="16.5" customHeight="1" x14ac:dyDescent="0.25">
      <c r="B14" s="136" t="s">
        <v>47</v>
      </c>
      <c r="C14" s="137" t="s">
        <v>48</v>
      </c>
      <c r="D14" s="137"/>
      <c r="E14" s="138"/>
      <c r="F14" s="139"/>
      <c r="G14" s="146" t="str">
        <f>IF('Capacity planning'!G14:Z14&lt;&gt;"",'Capacity planning'!G14:Z14,"")</f>
        <v/>
      </c>
      <c r="H14" s="63"/>
      <c r="I14" s="146" t="str">
        <f>IF('Capacity planning'!I14&lt;&gt;"",'Capacity planning'!I14,"")</f>
        <v/>
      </c>
      <c r="J14" s="63"/>
      <c r="K14" s="146" t="str">
        <f>IF('Capacity planning'!K14:L14&lt;&gt;"",'Capacity planning'!K14:L14,"")</f>
        <v/>
      </c>
      <c r="L14" s="63"/>
      <c r="M14" s="146" t="str">
        <f>IF('Capacity planning'!M14:N14&lt;&gt;"",'Capacity planning'!M14:N14,"")</f>
        <v/>
      </c>
      <c r="N14" s="63"/>
      <c r="O14" s="146" t="str">
        <f>IF('Capacity planning'!O14:P14&lt;&gt;"",'Capacity planning'!O14:P14,"")</f>
        <v/>
      </c>
      <c r="P14" s="63"/>
      <c r="Q14" s="146" t="str">
        <f>IF('Capacity planning'!Q14:R14&lt;&gt;"",'Capacity planning'!Q14:R14,"")</f>
        <v/>
      </c>
      <c r="R14" s="63"/>
      <c r="S14" s="146" t="str">
        <f>IF('Capacity planning'!S14:T14&lt;&gt;"",'Capacity planning'!S14:T14,"")</f>
        <v/>
      </c>
      <c r="T14" s="63"/>
      <c r="U14" s="146" t="str">
        <f>IF('Capacity planning'!U14:V14&lt;&gt;"",'Capacity planning'!U14:V14,"")</f>
        <v/>
      </c>
      <c r="V14" s="63"/>
      <c r="W14" s="146" t="str">
        <f>IF('Capacity planning'!W14:X14&lt;&gt;"",'Capacity planning'!W14:X14,"")</f>
        <v/>
      </c>
      <c r="X14" s="63"/>
      <c r="Y14" s="146" t="str">
        <f>IF('Capacity planning'!Y14:Z14&lt;&gt;"",'Capacity planning'!Y14:Z14,"")</f>
        <v/>
      </c>
      <c r="Z14" s="63"/>
      <c r="AA14" s="146" t="str">
        <f>IF('Capacity planning'!AA14:AB14&lt;&gt;"",'Capacity planning'!AA14:AB14,"")</f>
        <v/>
      </c>
      <c r="AB14" s="63"/>
      <c r="AC14" s="146" t="str">
        <f>IF('Capacity planning'!AC14:AD14&lt;&gt;"",'Capacity planning'!AC14:AD14,"")</f>
        <v/>
      </c>
      <c r="AD14" s="63"/>
      <c r="AE14" s="146" t="str">
        <f>IF('Capacity planning'!AE14:AF14&lt;&gt;"",'Capacity planning'!AE14:AF14,"")</f>
        <v/>
      </c>
      <c r="AF14" s="63"/>
      <c r="AG14" s="146" t="str">
        <f>IF('Capacity planning'!AG14:AH14&lt;&gt;"",'Capacity planning'!AG14:AH14,"")</f>
        <v/>
      </c>
      <c r="AH14" s="63"/>
      <c r="AI14" s="146" t="str">
        <f>IF('Capacity planning'!AI14:AJ14&lt;&gt;"",'Capacity planning'!AI14:AJ14,"")</f>
        <v/>
      </c>
      <c r="AJ14" s="63"/>
      <c r="AK14" s="146" t="str">
        <f>IF('Capacity planning'!AK14:AL14&lt;&gt;"",'Capacity planning'!AK14:AL14,"")</f>
        <v/>
      </c>
      <c r="AL14" s="64"/>
    </row>
    <row r="15" spans="1:55" ht="16.5" customHeight="1" x14ac:dyDescent="0.25">
      <c r="B15" s="136" t="s">
        <v>49</v>
      </c>
      <c r="C15" s="137" t="s">
        <v>50</v>
      </c>
      <c r="D15" s="137"/>
      <c r="E15" s="137"/>
      <c r="F15" s="151"/>
      <c r="G15" s="146" t="str">
        <f>IF('Capacity planning'!G15:H15&lt;&gt;"",'Capacity planning'!G15:H15,"")</f>
        <v/>
      </c>
      <c r="H15" s="63"/>
      <c r="I15" s="146" t="str">
        <f>IF('Capacity planning'!G15:Z15&lt;&gt;"",'Capacity planning'!G15:Z15,"")</f>
        <v/>
      </c>
      <c r="J15" s="63"/>
      <c r="K15" s="146" t="str">
        <f>IF('Capacity planning'!K15:L15&lt;&gt;"",'Capacity planning'!K15:L15,"")</f>
        <v/>
      </c>
      <c r="L15" s="63"/>
      <c r="M15" s="146" t="str">
        <f>IF('Capacity planning'!M15:N15&lt;&gt;"",'Capacity planning'!M15:N15,"")</f>
        <v/>
      </c>
      <c r="N15" s="63"/>
      <c r="O15" s="146" t="str">
        <f>IF('Capacity planning'!O15:P15&lt;&gt;"",'Capacity planning'!O15:P15,"")</f>
        <v/>
      </c>
      <c r="P15" s="63"/>
      <c r="Q15" s="146" t="str">
        <f>IF('Capacity planning'!Q15:R15&lt;&gt;"",'Capacity planning'!Q15:R15,"")</f>
        <v/>
      </c>
      <c r="R15" s="63"/>
      <c r="S15" s="146" t="str">
        <f>IF('Capacity planning'!S15:T15&lt;&gt;"",'Capacity planning'!S15:T15,"")</f>
        <v/>
      </c>
      <c r="T15" s="63"/>
      <c r="U15" s="146" t="str">
        <f>IF('Capacity planning'!U15:V15&lt;&gt;"",'Capacity planning'!U15:V15,"")</f>
        <v/>
      </c>
      <c r="V15" s="63"/>
      <c r="W15" s="146" t="str">
        <f>IF('Capacity planning'!W15:X15&lt;&gt;"",'Capacity planning'!W15:X15,"")</f>
        <v/>
      </c>
      <c r="X15" s="63"/>
      <c r="Y15" s="146" t="str">
        <f>IF('Capacity planning'!Y15:Z15&lt;&gt;"",'Capacity planning'!Y15:Z15,"")</f>
        <v/>
      </c>
      <c r="Z15" s="63"/>
      <c r="AA15" s="146" t="str">
        <f>IF('Capacity planning'!AA15:AB15&lt;&gt;"",'Capacity planning'!AA15:AB15,"")</f>
        <v/>
      </c>
      <c r="AB15" s="63"/>
      <c r="AC15" s="146" t="str">
        <f>IF('Capacity planning'!AC15:AD15&lt;&gt;"",'Capacity planning'!AC15:AD15,"")</f>
        <v/>
      </c>
      <c r="AD15" s="63"/>
      <c r="AE15" s="146" t="str">
        <f>IF('Capacity planning'!AE15:AF15&lt;&gt;"",'Capacity planning'!AE15:AF15,"")</f>
        <v/>
      </c>
      <c r="AF15" s="63"/>
      <c r="AG15" s="146" t="str">
        <f>IF('Capacity planning'!AG15:AH15&lt;&gt;"",'Capacity planning'!AG15:AH15,"")</f>
        <v/>
      </c>
      <c r="AH15" s="63"/>
      <c r="AI15" s="146" t="str">
        <f>IF('Capacity planning'!AI15:AJ15&lt;&gt;"",'Capacity planning'!AI15:AJ15,"")</f>
        <v/>
      </c>
      <c r="AJ15" s="63"/>
      <c r="AK15" s="146" t="str">
        <f>IF('Capacity planning'!AK15:AL15&lt;&gt;"",'Capacity planning'!AK15:AL15,"")</f>
        <v/>
      </c>
      <c r="AL15" s="64"/>
    </row>
    <row r="16" spans="1:55" ht="16.5" customHeight="1" x14ac:dyDescent="0.25">
      <c r="B16" s="136" t="s">
        <v>51</v>
      </c>
      <c r="C16" s="137" t="s">
        <v>52</v>
      </c>
      <c r="D16" s="137"/>
      <c r="E16" s="137"/>
      <c r="F16" s="151"/>
      <c r="G16" s="146" t="str">
        <f>IF('Capacity planning'!G16:H16&lt;&gt;"",'Capacity planning'!G16:H16,"")</f>
        <v/>
      </c>
      <c r="H16" s="63"/>
      <c r="I16" s="146" t="str">
        <f>IF('Capacity planning'!I16:J16&lt;&gt;"",'Capacity planning'!I16:J16,"")</f>
        <v/>
      </c>
      <c r="J16" s="63"/>
      <c r="K16" s="146" t="str">
        <f>IF('Capacity planning'!K16:L16&lt;&gt;"",'Capacity planning'!K16:L16,"")</f>
        <v/>
      </c>
      <c r="L16" s="63"/>
      <c r="M16" s="146" t="str">
        <f>IF('Capacity planning'!M16:N16&lt;&gt;"",'Capacity planning'!M16:N16,"")</f>
        <v/>
      </c>
      <c r="N16" s="63"/>
      <c r="O16" s="146" t="str">
        <f>IF('Capacity planning'!O16:P16&lt;&gt;"",'Capacity planning'!O16:P16,"")</f>
        <v/>
      </c>
      <c r="P16" s="63"/>
      <c r="Q16" s="146" t="str">
        <f>IF('Capacity planning'!Q16:R16&lt;&gt;"",'Capacity planning'!Q16:R16,"")</f>
        <v/>
      </c>
      <c r="R16" s="63"/>
      <c r="S16" s="146" t="str">
        <f>IF('Capacity planning'!S16:T16&lt;&gt;"",'Capacity planning'!S16:T16,"")</f>
        <v/>
      </c>
      <c r="T16" s="63"/>
      <c r="U16" s="146" t="str">
        <f>IF('Capacity planning'!U16:V16&lt;&gt;"",'Capacity planning'!U16:V16,"")</f>
        <v/>
      </c>
      <c r="V16" s="63"/>
      <c r="W16" s="146" t="str">
        <f>IF('Capacity planning'!W16:X16&lt;&gt;"",'Capacity planning'!W16:X16,"")</f>
        <v/>
      </c>
      <c r="X16" s="63"/>
      <c r="Y16" s="146" t="str">
        <f>IF('Capacity planning'!Y16:Z16&lt;&gt;"",'Capacity planning'!Y16:Z16,"")</f>
        <v/>
      </c>
      <c r="Z16" s="63"/>
      <c r="AA16" s="146" t="str">
        <f>IF('Capacity planning'!AA16:AB16&lt;&gt;"",'Capacity planning'!AA16:AB16,"")</f>
        <v/>
      </c>
      <c r="AB16" s="63"/>
      <c r="AC16" s="146" t="str">
        <f>IF('Capacity planning'!AC16:AD16&lt;&gt;"",'Capacity planning'!AC16:AD16,"")</f>
        <v/>
      </c>
      <c r="AD16" s="63"/>
      <c r="AE16" s="146" t="str">
        <f>IF('Capacity planning'!AE16:AF16&lt;&gt;"",'Capacity planning'!AE16:AF16,"")</f>
        <v/>
      </c>
      <c r="AF16" s="63"/>
      <c r="AG16" s="146" t="str">
        <f>IF('Capacity planning'!AG16:AH16&lt;&gt;"",'Capacity planning'!AG16:AH16,"")</f>
        <v/>
      </c>
      <c r="AH16" s="63"/>
      <c r="AI16" s="146" t="str">
        <f>IF('Capacity planning'!AI16:AJ16&lt;&gt;"",'Capacity planning'!AI16:AJ16,"")</f>
        <v/>
      </c>
      <c r="AJ16" s="63"/>
      <c r="AK16" s="146" t="str">
        <f>IF('Capacity planning'!AK16:AL16&lt;&gt;"",'Capacity planning'!AK16:AL16,"")</f>
        <v/>
      </c>
      <c r="AL16" s="64"/>
    </row>
    <row r="17" spans="1:55" ht="27.75" customHeight="1" x14ac:dyDescent="0.25">
      <c r="B17" s="152" t="s">
        <v>53</v>
      </c>
      <c r="C17" s="137" t="s">
        <v>54</v>
      </c>
      <c r="D17" s="137"/>
      <c r="E17" s="138"/>
      <c r="F17" s="139"/>
      <c r="G17" s="146" t="str">
        <f>IF('Capacity planning'!G17:H17&lt;&gt;"",'Capacity planning'!G17:H17,"")</f>
        <v/>
      </c>
      <c r="H17" s="63"/>
      <c r="I17" s="146" t="str">
        <f>IF('Capacity planning'!I17:J17&lt;&gt;"",'Capacity planning'!I17:J17,"")</f>
        <v/>
      </c>
      <c r="J17" s="63"/>
      <c r="K17" s="146" t="str">
        <f>IF('Capacity planning'!K17:L17&lt;&gt;"",'Capacity planning'!K17:L17,"")</f>
        <v/>
      </c>
      <c r="L17" s="63"/>
      <c r="M17" s="146" t="str">
        <f>IF('Capacity planning'!M17:N17&lt;&gt;"",'Capacity planning'!M17:N17,"")</f>
        <v/>
      </c>
      <c r="N17" s="63"/>
      <c r="O17" s="146" t="str">
        <f>IF('Capacity planning'!O17:P17&lt;&gt;"",'Capacity planning'!O17:P17,"")</f>
        <v/>
      </c>
      <c r="P17" s="63"/>
      <c r="Q17" s="146" t="str">
        <f>IF('Capacity planning'!Q17:R17&lt;&gt;"",'Capacity planning'!Q17:R17,"")</f>
        <v/>
      </c>
      <c r="R17" s="63"/>
      <c r="S17" s="146" t="str">
        <f>IF('Capacity planning'!S17:T17&lt;&gt;"",'Capacity planning'!S17:T17,"")</f>
        <v/>
      </c>
      <c r="T17" s="63"/>
      <c r="U17" s="146" t="str">
        <f>IF('Capacity planning'!U17:V17&lt;&gt;"",'Capacity planning'!U17:V17,"")</f>
        <v/>
      </c>
      <c r="V17" s="63"/>
      <c r="W17" s="146" t="str">
        <f>IF('Capacity planning'!W17:X17&lt;&gt;"",'Capacity planning'!W17:X17,"")</f>
        <v/>
      </c>
      <c r="X17" s="63"/>
      <c r="Y17" s="146" t="str">
        <f>IF('Capacity planning'!Y17:Z17&lt;&gt;"",'Capacity planning'!Y17:Z17,"")</f>
        <v/>
      </c>
      <c r="Z17" s="63"/>
      <c r="AA17" s="146" t="str">
        <f>IF('Capacity planning'!AA17:AB17&lt;&gt;"",'Capacity planning'!AA17:AB17,"")</f>
        <v/>
      </c>
      <c r="AB17" s="63"/>
      <c r="AC17" s="146" t="str">
        <f>IF('Capacity planning'!AC17:AD17&lt;&gt;"",'Capacity planning'!AC17:AD17,"")</f>
        <v/>
      </c>
      <c r="AD17" s="63"/>
      <c r="AE17" s="146" t="str">
        <f>IF('Capacity planning'!AE17:AF17&lt;&gt;"",'Capacity planning'!AE17:AF17,"")</f>
        <v/>
      </c>
      <c r="AF17" s="63"/>
      <c r="AG17" s="146" t="str">
        <f>IF('Capacity planning'!AG17:AH17&lt;&gt;"",'Capacity planning'!AG17:AH17,"")</f>
        <v/>
      </c>
      <c r="AH17" s="63"/>
      <c r="AI17" s="146" t="str">
        <f>IF('Capacity planning'!AI17:AJ17&lt;&gt;"",'Capacity planning'!AI17:AJ17,"")</f>
        <v/>
      </c>
      <c r="AJ17" s="63"/>
      <c r="AK17" s="146" t="str">
        <f>IF('Capacity planning'!AK17:AL17&lt;&gt;"",'Capacity planning'!AK17:AL17,"")</f>
        <v/>
      </c>
      <c r="AL17" s="64"/>
      <c r="AO17" s="162"/>
    </row>
    <row r="18" spans="1:55" s="164" customFormat="1" ht="16.5" customHeight="1" x14ac:dyDescent="0.25">
      <c r="A18" s="153"/>
      <c r="B18" s="154" t="s">
        <v>55</v>
      </c>
      <c r="C18" s="155" t="s">
        <v>56</v>
      </c>
      <c r="D18" s="155"/>
      <c r="E18" s="138"/>
      <c r="F18" s="139"/>
      <c r="G18" s="160" t="str">
        <f>IF('Capacity planning'!G18:H18&lt;&gt;"",'Capacity planning'!G18:H18,"")</f>
        <v/>
      </c>
      <c r="H18" s="161"/>
      <c r="I18" s="160" t="str">
        <f>IF('Capacity planning'!I18:J18&lt;&gt;"",'Capacity planning'!I18:J18,"")</f>
        <v/>
      </c>
      <c r="J18" s="161"/>
      <c r="K18" s="160" t="str">
        <f>IF('Capacity planning'!K18:L18&lt;&gt;"",'Capacity planning'!K18:L18,"")</f>
        <v/>
      </c>
      <c r="L18" s="161"/>
      <c r="M18" s="160" t="str">
        <f>IF('Capacity planning'!M18:N18&lt;&gt;"",'Capacity planning'!M18:N18,"")</f>
        <v/>
      </c>
      <c r="N18" s="161"/>
      <c r="O18" s="160" t="str">
        <f>IF('Capacity planning'!O18:P18&lt;&gt;"",'Capacity planning'!O18:P18,"")</f>
        <v/>
      </c>
      <c r="P18" s="161"/>
      <c r="Q18" s="160" t="str">
        <f>IF('Capacity planning'!Q18:R18&lt;&gt;"",'Capacity planning'!Q18:R18,"")</f>
        <v/>
      </c>
      <c r="R18" s="161"/>
      <c r="S18" s="160" t="str">
        <f>IF('Capacity planning'!S18:T18&lt;&gt;"",'Capacity planning'!S18:T18,"")</f>
        <v/>
      </c>
      <c r="T18" s="161"/>
      <c r="U18" s="160" t="str">
        <f>IF('Capacity planning'!U18:V18&lt;&gt;"",'Capacity planning'!U18:V18,"")</f>
        <v/>
      </c>
      <c r="V18" s="161"/>
      <c r="W18" s="160" t="str">
        <f>IF('Capacity planning'!W18:X18&lt;&gt;"",'Capacity planning'!W18:X18,"")</f>
        <v/>
      </c>
      <c r="X18" s="161"/>
      <c r="Y18" s="160" t="str">
        <f>IF('Capacity planning'!Y18:Z18&lt;&gt;"",'Capacity planning'!Y18:Z18,"")</f>
        <v/>
      </c>
      <c r="Z18" s="161"/>
      <c r="AA18" s="160" t="str">
        <f>IF('Capacity planning'!AA18:AB18&lt;&gt;"",'Capacity planning'!AA18:AB18,"")</f>
        <v/>
      </c>
      <c r="AB18" s="161"/>
      <c r="AC18" s="160" t="str">
        <f>IF('Capacity planning'!AC18:AD18&lt;&gt;"",'Capacity planning'!AC18:AD18,"")</f>
        <v/>
      </c>
      <c r="AD18" s="161"/>
      <c r="AE18" s="160" t="str">
        <f>IF('Capacity planning'!AE18:AF18&lt;&gt;"",'Capacity planning'!AE18:AF18,"")</f>
        <v/>
      </c>
      <c r="AF18" s="161"/>
      <c r="AG18" s="160" t="str">
        <f>IF('Capacity planning'!AG18:AH18&lt;&gt;"",'Capacity planning'!AG18:AH18,"")</f>
        <v/>
      </c>
      <c r="AH18" s="161"/>
      <c r="AI18" s="160" t="str">
        <f>IF('Capacity planning'!AI18:AJ18&lt;&gt;"",'Capacity planning'!AI18:AJ18,"")</f>
        <v/>
      </c>
      <c r="AJ18" s="161"/>
      <c r="AK18" s="160" t="str">
        <f>IF('Capacity planning'!AK18:AL18&lt;&gt;"",'Capacity planning'!AK18:AL18,"")</f>
        <v/>
      </c>
      <c r="AL18" s="159"/>
      <c r="AM18" s="153"/>
      <c r="AN18" s="162"/>
      <c r="AO18" s="9"/>
      <c r="AP18" s="163"/>
      <c r="AQ18" s="163"/>
      <c r="AR18" s="163"/>
      <c r="AS18" s="163"/>
      <c r="AT18" s="163"/>
      <c r="AU18" s="163"/>
      <c r="AV18" s="163"/>
      <c r="AW18" s="163"/>
      <c r="AX18" s="163"/>
      <c r="AY18" s="163"/>
      <c r="AZ18" s="163"/>
    </row>
    <row r="19" spans="1:55" ht="16.5" customHeight="1" thickBot="1" x14ac:dyDescent="0.3">
      <c r="B19" s="152" t="s">
        <v>57</v>
      </c>
      <c r="C19" s="137" t="s">
        <v>58</v>
      </c>
      <c r="D19" s="165"/>
      <c r="E19" s="138"/>
      <c r="F19" s="139"/>
      <c r="G19" s="166" t="str">
        <f>IF(G18="","-",(G14*G15*(G16-(G17/60))*G18))</f>
        <v>-</v>
      </c>
      <c r="H19" s="167"/>
      <c r="I19" s="168" t="str">
        <f>IF(I18="","-",(I14*I15*(I16-(I17/60))*I18))</f>
        <v>-</v>
      </c>
      <c r="J19" s="168"/>
      <c r="K19" s="166" t="str">
        <f>IF(K18="","-",(K14*K15*(K16-(K17/60))*K18))</f>
        <v>-</v>
      </c>
      <c r="L19" s="167"/>
      <c r="M19" s="168" t="str">
        <f>IF(M18="","-",(M14*M15*(M16-(M17/60))*M18))</f>
        <v>-</v>
      </c>
      <c r="N19" s="168"/>
      <c r="O19" s="166" t="str">
        <f>IF(O18="","-",(O14*O15*(O16-(O17/60))*O18))</f>
        <v>-</v>
      </c>
      <c r="P19" s="167"/>
      <c r="Q19" s="168" t="str">
        <f>IF(Q18="","-",(Q14*Q15*(Q16-(Q17/60))*Q18))</f>
        <v>-</v>
      </c>
      <c r="R19" s="168"/>
      <c r="S19" s="166" t="str">
        <f>IF(S18="","-",(S14*S15*(S16-(S17/60))*S18))</f>
        <v>-</v>
      </c>
      <c r="T19" s="167"/>
      <c r="U19" s="168" t="str">
        <f>IF(U18="","-",(U14*U15*(U16-(U17/60))*U18))</f>
        <v>-</v>
      </c>
      <c r="V19" s="168"/>
      <c r="W19" s="166" t="str">
        <f>IF(W18="","-",(W14*W15*(W16-(W17/60))*W18))</f>
        <v>-</v>
      </c>
      <c r="X19" s="167"/>
      <c r="Y19" s="168" t="str">
        <f>IF(Y18="","-",(Y14*Y15*(Y16-(Y17/60))*Y18))</f>
        <v>-</v>
      </c>
      <c r="Z19" s="168"/>
      <c r="AA19" s="166" t="str">
        <f>IF(AA18="","-",(AA14*AA15*(AA16-(AA17/60))*AA18))</f>
        <v>-</v>
      </c>
      <c r="AB19" s="167"/>
      <c r="AC19" s="168" t="str">
        <f>IF(AC18="","-",(AC14*AC15*(AC16-(AC17/60))*AC18))</f>
        <v>-</v>
      </c>
      <c r="AD19" s="168"/>
      <c r="AE19" s="166" t="str">
        <f>IF(AE18="","-",(AE14*AE15*(AE16-(AE17/60))*AE18))</f>
        <v>-</v>
      </c>
      <c r="AF19" s="167"/>
      <c r="AG19" s="168" t="str">
        <f>IF(AG18="","-",(AG14*AG15*(AG16-(AG17/60))*AG18))</f>
        <v>-</v>
      </c>
      <c r="AH19" s="168"/>
      <c r="AI19" s="166" t="str">
        <f>IF(AI18="","-",(AI14*AI15*(AI16-(AI17/60))*AI18))</f>
        <v>-</v>
      </c>
      <c r="AJ19" s="167"/>
      <c r="AK19" s="169" t="str">
        <f>IF(AK18="","-",(AK14*AK15*(AK16-(AK17/60))*AK18))</f>
        <v>-</v>
      </c>
      <c r="AL19" s="170"/>
    </row>
    <row r="20" spans="1:55" ht="15.75" customHeight="1" x14ac:dyDescent="0.25">
      <c r="B20" s="136" t="s">
        <v>59</v>
      </c>
      <c r="C20" s="137" t="s">
        <v>60</v>
      </c>
      <c r="D20" s="138"/>
      <c r="E20" s="138"/>
      <c r="F20" s="138"/>
      <c r="G20" s="171">
        <f>IF('Capacity planning'!G20:J20&lt;&gt;"",'Capacity planning'!G20:J20,"")</f>
        <v>0</v>
      </c>
      <c r="H20" s="172"/>
      <c r="I20" s="172"/>
      <c r="J20" s="173"/>
      <c r="K20" s="171" t="str">
        <f>IF('Capacity planning'!K20:N20&lt;&gt;"",'Capacity planning'!K20:N20,"")</f>
        <v/>
      </c>
      <c r="L20" s="172"/>
      <c r="M20" s="172"/>
      <c r="N20" s="173"/>
      <c r="O20" s="171" t="str">
        <f>IF('Capacity planning'!O20:R20&lt;&gt;"",'Capacity planning'!O20:R20,"")</f>
        <v/>
      </c>
      <c r="P20" s="172"/>
      <c r="Q20" s="172"/>
      <c r="R20" s="173"/>
      <c r="S20" s="171" t="str">
        <f>IF('Capacity planning'!S20:V20&lt;&gt;"",'Capacity planning'!S20:V20,"")</f>
        <v/>
      </c>
      <c r="T20" s="172"/>
      <c r="U20" s="172"/>
      <c r="V20" s="173"/>
      <c r="W20" s="171" t="str">
        <f>IF('Capacity planning'!W20:Z20&lt;&gt;"",'Capacity planning'!W20:Z20,"")</f>
        <v/>
      </c>
      <c r="X20" s="172"/>
      <c r="Y20" s="172"/>
      <c r="Z20" s="173"/>
      <c r="AA20" s="171" t="str">
        <f>IF('Capacity planning'!AA20:AD20&lt;&gt;"",'Capacity planning'!AA20:AD20,"")</f>
        <v/>
      </c>
      <c r="AB20" s="172"/>
      <c r="AC20" s="172"/>
      <c r="AD20" s="173"/>
      <c r="AE20" s="171" t="str">
        <f>IF('Capacity planning'!AE20:AH20&lt;&gt;"",'Capacity planning'!AE20:AH20,"")</f>
        <v/>
      </c>
      <c r="AF20" s="172"/>
      <c r="AG20" s="172"/>
      <c r="AH20" s="173"/>
      <c r="AI20" s="171" t="str">
        <f>IF('Capacity planning'!AI20:AL20&lt;&gt;"",'Capacity planning'!AI20:AL20,"")</f>
        <v/>
      </c>
      <c r="AJ20" s="172"/>
      <c r="AK20" s="172"/>
      <c r="AL20" s="173"/>
    </row>
    <row r="21" spans="1:55" ht="15.75" customHeight="1" thickBot="1" x14ac:dyDescent="0.3">
      <c r="B21" s="136" t="s">
        <v>61</v>
      </c>
      <c r="C21" s="137" t="s">
        <v>62</v>
      </c>
      <c r="D21" s="138"/>
      <c r="E21" s="138"/>
      <c r="F21" s="138"/>
      <c r="G21" s="628">
        <f>IF('Capacity planning'!G21:J21&lt;&gt;"",'Capacity planning'!G21:J21,"")</f>
        <v>0</v>
      </c>
      <c r="H21" s="629"/>
      <c r="I21" s="629"/>
      <c r="J21" s="630"/>
      <c r="K21" s="628" t="str">
        <f>IF('Capacity planning'!K21:N21&lt;&gt;"",'Capacity planning'!K21:N21,"")</f>
        <v/>
      </c>
      <c r="L21" s="629"/>
      <c r="M21" s="629"/>
      <c r="N21" s="630"/>
      <c r="O21" s="628" t="str">
        <f>IF('Capacity planning'!O21:R21&lt;&gt;"",'Capacity planning'!O21:R21,"")</f>
        <v/>
      </c>
      <c r="P21" s="629"/>
      <c r="Q21" s="629"/>
      <c r="R21" s="630"/>
      <c r="S21" s="628" t="str">
        <f>IF('Capacity planning'!S21:V21&lt;&gt;"",'Capacity planning'!S21:V21,"")</f>
        <v/>
      </c>
      <c r="T21" s="629"/>
      <c r="U21" s="629"/>
      <c r="V21" s="630"/>
      <c r="W21" s="628" t="str">
        <f>IF('Capacity planning'!W21:Z21&lt;&gt;"",'Capacity planning'!W21:Z21,"")</f>
        <v/>
      </c>
      <c r="X21" s="629"/>
      <c r="Y21" s="629"/>
      <c r="Z21" s="630"/>
      <c r="AA21" s="628" t="str">
        <f>IF('Capacity planning'!AA21:AD21&lt;&gt;"",'Capacity planning'!AA21:AD21,"")</f>
        <v/>
      </c>
      <c r="AB21" s="629"/>
      <c r="AC21" s="629"/>
      <c r="AD21" s="630"/>
      <c r="AE21" s="628" t="str">
        <f>IF('Capacity planning'!AE21:AH21&lt;&gt;"",'Capacity planning'!AE21:AH21,"")</f>
        <v/>
      </c>
      <c r="AF21" s="629"/>
      <c r="AG21" s="629"/>
      <c r="AH21" s="630"/>
      <c r="AI21" s="628" t="str">
        <f>IF('Capacity planning'!AI21:AL21&lt;&gt;"",'Capacity planning'!AI21:AL21,"")</f>
        <v/>
      </c>
      <c r="AJ21" s="629"/>
      <c r="AK21" s="629"/>
      <c r="AL21" s="630"/>
    </row>
    <row r="22" spans="1:55" s="107" customFormat="1" ht="4.5" customHeight="1" thickBot="1" x14ac:dyDescent="0.4">
      <c r="A22" s="93"/>
      <c r="B22" s="118"/>
      <c r="C22" s="119"/>
      <c r="D22" s="119"/>
      <c r="E22" s="119"/>
      <c r="F22" s="119"/>
      <c r="G22" s="120"/>
      <c r="H22" s="119"/>
      <c r="I22" s="119"/>
      <c r="J22" s="119"/>
      <c r="K22" s="121"/>
      <c r="L22" s="119"/>
      <c r="M22" s="119"/>
      <c r="N22" s="119"/>
      <c r="O22" s="121"/>
      <c r="P22" s="119"/>
      <c r="Q22" s="119"/>
      <c r="R22" s="119"/>
      <c r="S22" s="121"/>
      <c r="T22" s="119"/>
      <c r="U22" s="119"/>
      <c r="V22" s="119"/>
      <c r="W22" s="121"/>
      <c r="X22" s="119"/>
      <c r="Y22" s="119"/>
      <c r="Z22" s="119"/>
      <c r="AA22" s="121"/>
      <c r="AB22" s="119"/>
      <c r="AC22" s="119"/>
      <c r="AD22" s="119"/>
      <c r="AE22" s="121"/>
      <c r="AF22" s="119"/>
      <c r="AG22" s="119"/>
      <c r="AH22" s="119"/>
      <c r="AI22" s="121"/>
      <c r="AJ22" s="119"/>
      <c r="AK22" s="119"/>
      <c r="AL22" s="122"/>
      <c r="AM22" s="93"/>
      <c r="AO22" s="9"/>
      <c r="AQ22" s="109"/>
      <c r="AR22" s="109"/>
      <c r="AS22" s="109"/>
      <c r="AT22" s="109"/>
      <c r="AU22" s="109"/>
      <c r="AV22" s="109"/>
      <c r="AW22" s="109"/>
      <c r="AX22" s="109"/>
      <c r="AY22" s="109"/>
      <c r="AZ22" s="109"/>
      <c r="BA22" s="109"/>
      <c r="BB22" s="109"/>
      <c r="BC22" s="109"/>
    </row>
    <row r="23" spans="1:55" ht="4.5" customHeight="1" thickBot="1" x14ac:dyDescent="0.3">
      <c r="B23" s="125"/>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4" spans="1:55" ht="24" customHeight="1" thickBot="1" x14ac:dyDescent="0.3">
      <c r="A24" s="177"/>
      <c r="B24" s="16" t="s">
        <v>63</v>
      </c>
      <c r="C24" s="178"/>
      <c r="D24" s="178"/>
      <c r="E24" s="178"/>
      <c r="F24" s="178"/>
      <c r="G24" s="179" t="str">
        <f>G12</f>
        <v>APW Plan</v>
      </c>
      <c r="H24" s="323"/>
      <c r="I24" s="181" t="str">
        <f>I12</f>
        <v>MPW Plan</v>
      </c>
      <c r="J24" s="324"/>
      <c r="K24" s="179" t="str">
        <f>K12</f>
        <v>APW Plan</v>
      </c>
      <c r="L24" s="323"/>
      <c r="M24" s="181" t="str">
        <f>M12</f>
        <v>MPW Plan</v>
      </c>
      <c r="N24" s="324"/>
      <c r="O24" s="179" t="str">
        <f>O12</f>
        <v>APW Plan</v>
      </c>
      <c r="P24" s="323"/>
      <c r="Q24" s="181" t="str">
        <f>Q12</f>
        <v>MPW Plan</v>
      </c>
      <c r="R24" s="324"/>
      <c r="S24" s="179" t="str">
        <f>S12</f>
        <v>APW Plan</v>
      </c>
      <c r="T24" s="323"/>
      <c r="U24" s="181" t="str">
        <f>U12</f>
        <v>MPW Plan</v>
      </c>
      <c r="V24" s="324"/>
      <c r="W24" s="179" t="str">
        <f>W12</f>
        <v>APW Plan</v>
      </c>
      <c r="X24" s="323"/>
      <c r="Y24" s="181" t="str">
        <f>Y12</f>
        <v>MPW Plan</v>
      </c>
      <c r="Z24" s="324"/>
      <c r="AA24" s="179" t="str">
        <f>AA12</f>
        <v>APW Plan</v>
      </c>
      <c r="AB24" s="323"/>
      <c r="AC24" s="181" t="str">
        <f>AC12</f>
        <v>MPW Plan</v>
      </c>
      <c r="AD24" s="324"/>
      <c r="AE24" s="179" t="str">
        <f>AE12</f>
        <v>APW Plan</v>
      </c>
      <c r="AF24" s="323"/>
      <c r="AG24" s="181" t="str">
        <f>AG12</f>
        <v>MPW Plan</v>
      </c>
      <c r="AH24" s="324"/>
      <c r="AI24" s="179" t="str">
        <f>AI12</f>
        <v>APW Plan</v>
      </c>
      <c r="AJ24" s="323"/>
      <c r="AK24" s="181" t="str">
        <f>AK12</f>
        <v>MPW Plan</v>
      </c>
      <c r="AL24" s="324"/>
    </row>
    <row r="25" spans="1:55" ht="16.5" customHeight="1" x14ac:dyDescent="0.25">
      <c r="A25" s="177"/>
      <c r="B25" s="136" t="s">
        <v>64</v>
      </c>
      <c r="C25" s="137" t="s">
        <v>65</v>
      </c>
      <c r="D25" s="137"/>
      <c r="E25" s="137"/>
      <c r="F25" s="541"/>
      <c r="G25" s="542" t="str">
        <f>IF(G13&lt;&gt;"",IF('Capacity planning'!G25:J25&lt;&gt;"",'Capacity planning'!G25:J25,0),"")</f>
        <v/>
      </c>
      <c r="H25" s="543"/>
      <c r="I25" s="543"/>
      <c r="J25" s="544"/>
      <c r="K25" s="542" t="str">
        <f>IF(K13&lt;&gt;"",IF('Capacity planning'!K25:N25&lt;&gt;"",'Capacity planning'!K25:N25,0),"")</f>
        <v/>
      </c>
      <c r="L25" s="543"/>
      <c r="M25" s="543"/>
      <c r="N25" s="544"/>
      <c r="O25" s="542" t="str">
        <f>IF(O13&lt;&gt;"",IF('Capacity planning'!O25:R25&lt;&gt;"",'Capacity planning'!O25:R25,0),"")</f>
        <v/>
      </c>
      <c r="P25" s="543"/>
      <c r="Q25" s="543"/>
      <c r="R25" s="544"/>
      <c r="S25" s="542" t="str">
        <f>IF(S13&lt;&gt;"",IF('Capacity planning'!S25:V25&lt;&gt;"",'Capacity planning'!S25:V25,0),"")</f>
        <v/>
      </c>
      <c r="T25" s="543"/>
      <c r="U25" s="543"/>
      <c r="V25" s="544"/>
      <c r="W25" s="542" t="str">
        <f>IF(W13&lt;&gt;"",IF('Capacity planning'!W25:Z25&lt;&gt;"",'Capacity planning'!W25:Z25,0),"")</f>
        <v/>
      </c>
      <c r="X25" s="543"/>
      <c r="Y25" s="543"/>
      <c r="Z25" s="544"/>
      <c r="AA25" s="542" t="str">
        <f>IF(AA13&lt;&gt;"",IF('Capacity planning'!AA25:AD25&lt;&gt;"",'Capacity planning'!AA25:AD25,0),"")</f>
        <v/>
      </c>
      <c r="AB25" s="543"/>
      <c r="AC25" s="543"/>
      <c r="AD25" s="544"/>
      <c r="AE25" s="542">
        <f>IF(AE13&lt;&gt;"",IF('Capacity planning'!AE25:AH25&lt;&gt;"",'Capacity planning'!AE25:AH25,0),"")</f>
        <v>0</v>
      </c>
      <c r="AF25" s="543"/>
      <c r="AG25" s="543"/>
      <c r="AH25" s="544"/>
      <c r="AI25" s="542">
        <f>IF(AI13&lt;&gt;"",IF('Capacity planning'!AI25:AL25&lt;&gt;"",'Capacity planning'!AI25:AL25,0),"")</f>
        <v>0</v>
      </c>
      <c r="AJ25" s="543"/>
      <c r="AK25" s="543"/>
      <c r="AL25" s="544"/>
    </row>
    <row r="26" spans="1:55" ht="33" customHeight="1" thickBot="1" x14ac:dyDescent="0.3">
      <c r="A26" s="177"/>
      <c r="B26" s="152" t="s">
        <v>66</v>
      </c>
      <c r="C26" s="165" t="s">
        <v>209</v>
      </c>
      <c r="D26" s="165"/>
      <c r="E26" s="138"/>
      <c r="F26" s="139"/>
      <c r="G26" s="187" t="str">
        <f>IF(OR(G18="",$AV1=""),"-",IF(K26="-",$AV$1,ROUNDUP((K26/(1-K25)),0)))</f>
        <v>-</v>
      </c>
      <c r="H26" s="188"/>
      <c r="I26" s="189" t="str">
        <f>IF(OR(I18="",$AX1=""),"-",IF(M26="-",$AX$1,ROUNDUP((M26/(1-K25)),0)))</f>
        <v>-</v>
      </c>
      <c r="J26" s="190"/>
      <c r="K26" s="187" t="str">
        <f>IF(OR(K18="",$AV1=""),"-",IF(O26="-",$AV$1,ROUNDUP((O26/(1-O25)),0)))</f>
        <v>-</v>
      </c>
      <c r="L26" s="188"/>
      <c r="M26" s="189" t="str">
        <f>IF(OR(M18="",$AX1=""),"-",IF(Q26="-",$AX$1,ROUNDUP((Q26/(1-O25)),0)))</f>
        <v>-</v>
      </c>
      <c r="N26" s="190"/>
      <c r="O26" s="187" t="str">
        <f>IF(OR(O18="",$AV1=""),"-",IF(S26="-",$AV$1,ROUNDUP((S26/(1-S25)),0)))</f>
        <v>-</v>
      </c>
      <c r="P26" s="188"/>
      <c r="Q26" s="189" t="str">
        <f>IF(OR(Q18="",$AX1=""),"-",IF(U26="-",$AX$1,ROUNDUP((U26/(1-S25)),0)))</f>
        <v>-</v>
      </c>
      <c r="R26" s="190"/>
      <c r="S26" s="187" t="str">
        <f>IF(OR(S18="",$AV1=""),"-",IF(W26="-",$AV$1,ROUNDUP((W26/(1-W25)),0)))</f>
        <v>-</v>
      </c>
      <c r="T26" s="188"/>
      <c r="U26" s="189" t="str">
        <f>IF(OR(U18="",$AX1=""),"-",IF(Y26="-",$AX$1,ROUNDUP((Y26/(1-W25)),0)))</f>
        <v>-</v>
      </c>
      <c r="V26" s="190"/>
      <c r="W26" s="187" t="str">
        <f>IF(OR(W18="",$AV1=""),"-",IF(AA26="-",$AV$1,ROUNDUP((AA26/(1-AA25)),0)))</f>
        <v>-</v>
      </c>
      <c r="X26" s="188"/>
      <c r="Y26" s="189" t="str">
        <f>IF(OR(Y18="",$AX1=""),"-",IF(AC26="-",$AX$1,ROUNDUP((AC26/(1-AA25)),0)))</f>
        <v>-</v>
      </c>
      <c r="Z26" s="190"/>
      <c r="AA26" s="187" t="str">
        <f>IF(OR(AA18="",$AV1=""),"-",IF(AE26="-",$AV$1,ROUNDUP((AE26/(1-AE25)),0)))</f>
        <v>-</v>
      </c>
      <c r="AB26" s="188"/>
      <c r="AC26" s="189" t="str">
        <f>IF(OR(AC18="",$AX1=""),"-",IF(AG26="-",$AX$1,ROUNDUP((AG26/(1-AE25)),0)))</f>
        <v>-</v>
      </c>
      <c r="AD26" s="190"/>
      <c r="AE26" s="187" t="str">
        <f>IF(OR(AE18="",$AV1=""),"-",IF(AI26="-",$AV$1,ROUNDUP((AI26/(1-AI25)),0)))</f>
        <v>-</v>
      </c>
      <c r="AF26" s="188"/>
      <c r="AG26" s="189" t="str">
        <f>IF(OR(AG18="",$AX1=""),"-",IF(AK26="-",$AX$1,ROUNDUP((AK26/(1-AI25)),0)))</f>
        <v>-</v>
      </c>
      <c r="AH26" s="190"/>
      <c r="AI26" s="187" t="str">
        <f>IF(OR(AI18="",$AV$1=""),"-",$AV$1)</f>
        <v>-</v>
      </c>
      <c r="AJ26" s="188"/>
      <c r="AK26" s="189" t="str">
        <f>IF(OR(AK18="",$AX$1=""),"-",$AX$1)</f>
        <v>-</v>
      </c>
      <c r="AL26" s="190"/>
      <c r="AM26" s="191"/>
      <c r="AN26" s="192"/>
    </row>
    <row r="27" spans="1:55" ht="16.5" customHeight="1" thickBot="1" x14ac:dyDescent="0.3">
      <c r="A27" s="177"/>
      <c r="B27" s="193"/>
      <c r="C27" s="137"/>
      <c r="D27" s="194"/>
      <c r="E27" s="195" t="s">
        <v>67</v>
      </c>
      <c r="F27" s="196" t="s">
        <v>68</v>
      </c>
      <c r="G27" s="197"/>
      <c r="H27" s="198"/>
      <c r="I27" s="198"/>
      <c r="J27" s="198"/>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c r="AM27" s="191"/>
      <c r="AN27" s="192"/>
    </row>
    <row r="28" spans="1:55" ht="19.5" thickBot="1" x14ac:dyDescent="0.3">
      <c r="A28" s="177"/>
      <c r="B28" s="201"/>
      <c r="C28" s="202" t="s">
        <v>69</v>
      </c>
      <c r="D28" s="202" t="str">
        <f>IF(G13&gt;0,G13,"")</f>
        <v/>
      </c>
      <c r="E28" s="203" t="str">
        <f>IF($G26="-","-",ROUNDUP(($G26/(1-$G25)),0))</f>
        <v>-</v>
      </c>
      <c r="F28" s="204" t="str">
        <f>IF($I26="-","-",ROUNDUP($I26/(1-$G25),0))</f>
        <v>-</v>
      </c>
      <c r="G28" s="205"/>
      <c r="H28" s="205"/>
      <c r="I28" s="205"/>
      <c r="J28" s="205"/>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7"/>
      <c r="AJ28" s="208"/>
      <c r="AK28" s="208"/>
      <c r="AL28" s="209"/>
    </row>
    <row r="29" spans="1:55" s="107" customFormat="1" ht="4.5" customHeight="1" thickBot="1" x14ac:dyDescent="0.4">
      <c r="A29" s="93"/>
      <c r="B29" s="118"/>
      <c r="C29" s="119"/>
      <c r="D29" s="119"/>
      <c r="E29" s="119"/>
      <c r="F29" s="119"/>
      <c r="G29" s="120"/>
      <c r="H29" s="119"/>
      <c r="I29" s="119"/>
      <c r="J29" s="119"/>
      <c r="K29" s="121"/>
      <c r="L29" s="119"/>
      <c r="M29" s="119"/>
      <c r="N29" s="119"/>
      <c r="O29" s="121"/>
      <c r="P29" s="119"/>
      <c r="Q29" s="119"/>
      <c r="R29" s="119"/>
      <c r="S29" s="121"/>
      <c r="T29" s="119"/>
      <c r="U29" s="119"/>
      <c r="V29" s="119"/>
      <c r="W29" s="121"/>
      <c r="X29" s="119"/>
      <c r="Y29" s="119"/>
      <c r="Z29" s="119"/>
      <c r="AA29" s="121"/>
      <c r="AB29" s="119"/>
      <c r="AC29" s="119"/>
      <c r="AD29" s="119"/>
      <c r="AE29" s="121"/>
      <c r="AF29" s="119"/>
      <c r="AG29" s="119"/>
      <c r="AH29" s="119"/>
      <c r="AI29" s="121"/>
      <c r="AJ29" s="119"/>
      <c r="AK29" s="119"/>
      <c r="AL29" s="122"/>
      <c r="AM29" s="93"/>
      <c r="AO29" s="9"/>
      <c r="AQ29" s="109"/>
      <c r="AR29" s="109"/>
      <c r="AS29" s="109"/>
      <c r="AT29" s="109"/>
      <c r="AU29" s="109"/>
      <c r="AV29" s="109"/>
      <c r="AW29" s="109"/>
      <c r="AX29" s="109"/>
      <c r="AY29" s="109"/>
      <c r="AZ29" s="109"/>
      <c r="BA29" s="109"/>
      <c r="BB29" s="109"/>
      <c r="BC29" s="109"/>
    </row>
    <row r="30" spans="1:55" ht="4.5" customHeight="1" thickBot="1" x14ac:dyDescent="0.3">
      <c r="B30" s="12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row>
    <row r="31" spans="1:55" ht="24" customHeight="1" thickBot="1" x14ac:dyDescent="0.3">
      <c r="B31" s="16" t="s">
        <v>210</v>
      </c>
      <c r="C31" s="210"/>
      <c r="D31" s="210"/>
      <c r="E31" s="210"/>
      <c r="F31" s="210"/>
      <c r="G31" s="179" t="str">
        <f>G12</f>
        <v>APW Plan</v>
      </c>
      <c r="H31" s="323"/>
      <c r="I31" s="181" t="str">
        <f>I12</f>
        <v>MPW Plan</v>
      </c>
      <c r="J31" s="324"/>
      <c r="K31" s="179" t="str">
        <f>K12</f>
        <v>APW Plan</v>
      </c>
      <c r="L31" s="323"/>
      <c r="M31" s="181" t="str">
        <f>M12</f>
        <v>MPW Plan</v>
      </c>
      <c r="N31" s="324"/>
      <c r="O31" s="179" t="str">
        <f>O12</f>
        <v>APW Plan</v>
      </c>
      <c r="P31" s="323"/>
      <c r="Q31" s="181" t="str">
        <f>Q12</f>
        <v>MPW Plan</v>
      </c>
      <c r="R31" s="324"/>
      <c r="S31" s="179" t="str">
        <f>S12</f>
        <v>APW Plan</v>
      </c>
      <c r="T31" s="323"/>
      <c r="U31" s="181" t="str">
        <f>U12</f>
        <v>MPW Plan</v>
      </c>
      <c r="V31" s="324"/>
      <c r="W31" s="179" t="str">
        <f>W12</f>
        <v>APW Plan</v>
      </c>
      <c r="X31" s="323"/>
      <c r="Y31" s="181" t="str">
        <f>Y12</f>
        <v>MPW Plan</v>
      </c>
      <c r="Z31" s="324"/>
      <c r="AA31" s="179" t="str">
        <f>AA12</f>
        <v>APW Plan</v>
      </c>
      <c r="AB31" s="323"/>
      <c r="AC31" s="181" t="str">
        <f>AC12</f>
        <v>MPW Plan</v>
      </c>
      <c r="AD31" s="324"/>
      <c r="AE31" s="179" t="str">
        <f>AE12</f>
        <v>APW Plan</v>
      </c>
      <c r="AF31" s="323"/>
      <c r="AG31" s="181" t="str">
        <f>AG12</f>
        <v>MPW Plan</v>
      </c>
      <c r="AH31" s="324"/>
      <c r="AI31" s="179" t="str">
        <f>AI12</f>
        <v>APW Plan</v>
      </c>
      <c r="AJ31" s="323"/>
      <c r="AK31" s="181" t="str">
        <f>AK12</f>
        <v>MPW Plan</v>
      </c>
      <c r="AL31" s="324"/>
    </row>
    <row r="32" spans="1:55" ht="16.5" customHeight="1" thickBot="1" x14ac:dyDescent="0.3">
      <c r="B32" s="136" t="s">
        <v>70</v>
      </c>
      <c r="C32" s="137" t="s">
        <v>71</v>
      </c>
      <c r="D32" s="137"/>
      <c r="E32" s="138"/>
      <c r="F32" s="139"/>
      <c r="G32" s="211" t="str">
        <f>IF('Capacity planning'!G32:H32&lt;&gt;"",'Capacity planning'!G32:H32,"")</f>
        <v/>
      </c>
      <c r="H32" s="212"/>
      <c r="I32" s="211" t="str">
        <f>IF('Capacity planning'!I32:J32&lt;&gt;"",'Capacity planning'!I32:J32,"")</f>
        <v/>
      </c>
      <c r="J32" s="212"/>
      <c r="K32" s="211" t="str">
        <f>IF('Capacity planning'!K32:L32&lt;&gt;"",'Capacity planning'!K32:L32,"")</f>
        <v/>
      </c>
      <c r="L32" s="212"/>
      <c r="M32" s="211" t="str">
        <f>IF('Capacity planning'!M32:N32&lt;&gt;"",'Capacity planning'!M32:N32,"")</f>
        <v/>
      </c>
      <c r="N32" s="212"/>
      <c r="O32" s="211" t="str">
        <f>IF('Capacity planning'!O32:P32&lt;&gt;"",'Capacity planning'!O32:P32,"")</f>
        <v/>
      </c>
      <c r="P32" s="212"/>
      <c r="Q32" s="211" t="str">
        <f>IF('Capacity planning'!Q32:R32&lt;&gt;"",'Capacity planning'!Q32:R32,"")</f>
        <v/>
      </c>
      <c r="R32" s="212"/>
      <c r="S32" s="211" t="str">
        <f>IF('Capacity planning'!S32:T32&lt;&gt;"",'Capacity planning'!S32:T32,"")</f>
        <v/>
      </c>
      <c r="T32" s="212"/>
      <c r="U32" s="211" t="str">
        <f>IF('Capacity planning'!U32:V32&lt;&gt;"",'Capacity planning'!U32:V32,"")</f>
        <v/>
      </c>
      <c r="V32" s="212"/>
      <c r="W32" s="211" t="str">
        <f>IF('Capacity planning'!W32:X32&lt;&gt;"",'Capacity planning'!W32:X32,"")</f>
        <v/>
      </c>
      <c r="X32" s="212"/>
      <c r="Y32" s="211" t="str">
        <f>IF('Capacity planning'!Y32:Z32&lt;&gt;"",'Capacity planning'!Y32:Z32,"")</f>
        <v/>
      </c>
      <c r="Z32" s="212"/>
      <c r="AA32" s="211" t="str">
        <f>IF('Capacity planning'!AA32:AB32&lt;&gt;"",'Capacity planning'!AA32:AB32,"")</f>
        <v/>
      </c>
      <c r="AB32" s="212"/>
      <c r="AC32" s="211" t="str">
        <f>IF('Capacity planning'!AC32:AD32&lt;&gt;"",'Capacity planning'!AC32:AD32,"")</f>
        <v/>
      </c>
      <c r="AD32" s="212"/>
      <c r="AE32" s="211" t="str">
        <f>IF('Capacity planning'!AE32:AF32&lt;&gt;"",'Capacity planning'!AE32:AF32,"")</f>
        <v/>
      </c>
      <c r="AF32" s="212"/>
      <c r="AG32" s="211" t="str">
        <f>IF('Capacity planning'!AG32:AH32&lt;&gt;"",'Capacity planning'!AG32:AH32,"")</f>
        <v/>
      </c>
      <c r="AH32" s="212"/>
      <c r="AI32" s="211" t="str">
        <f>IF('Capacity planning'!AI32:AJ32&lt;&gt;"",'Capacity planning'!AI32:AJ32,"")</f>
        <v/>
      </c>
      <c r="AJ32" s="212"/>
      <c r="AK32" s="211" t="str">
        <f>IF('Capacity planning'!AK32:AL32&lt;&gt;"",'Capacity planning'!AK32:AL32,"")</f>
        <v/>
      </c>
      <c r="AL32" s="212"/>
    </row>
    <row r="33" spans="1:71" ht="16.5" customHeight="1" thickBot="1" x14ac:dyDescent="0.3">
      <c r="B33" s="136" t="s">
        <v>72</v>
      </c>
      <c r="C33" s="137" t="s">
        <v>73</v>
      </c>
      <c r="D33" s="137"/>
      <c r="E33" s="138"/>
      <c r="F33" s="139"/>
      <c r="G33" s="211" t="str">
        <f>IF('Capacity planning'!G33:H33&lt;&gt;"",'Capacity planning'!G33:H33,"")</f>
        <v/>
      </c>
      <c r="H33" s="212"/>
      <c r="I33" s="211" t="str">
        <f>IF('Capacity planning'!I33:J33&lt;&gt;"",'Capacity planning'!I33:J33,"")</f>
        <v/>
      </c>
      <c r="J33" s="212"/>
      <c r="K33" s="211" t="str">
        <f>IF('Capacity planning'!K33:L33&lt;&gt;"",'Capacity planning'!K33:L33,"")</f>
        <v/>
      </c>
      <c r="L33" s="212"/>
      <c r="M33" s="211" t="str">
        <f>IF('Capacity planning'!M33:N33&lt;&gt;"",'Capacity planning'!M33:N33,"")</f>
        <v/>
      </c>
      <c r="N33" s="212"/>
      <c r="O33" s="211" t="str">
        <f>IF('Capacity planning'!O33:P33&lt;&gt;"",'Capacity planning'!O33:P33,"")</f>
        <v/>
      </c>
      <c r="P33" s="212"/>
      <c r="Q33" s="211" t="str">
        <f>IF('Capacity planning'!Q33:R33&lt;&gt;"",'Capacity planning'!Q33:R33,"")</f>
        <v/>
      </c>
      <c r="R33" s="212"/>
      <c r="S33" s="211" t="str">
        <f>IF('Capacity planning'!S33:T33&lt;&gt;"",'Capacity planning'!S33:T33,"")</f>
        <v/>
      </c>
      <c r="T33" s="212"/>
      <c r="U33" s="211" t="str">
        <f>IF('Capacity planning'!U33:V33&lt;&gt;"",'Capacity planning'!U33:V33,"")</f>
        <v/>
      </c>
      <c r="V33" s="212"/>
      <c r="W33" s="211" t="str">
        <f>IF('Capacity planning'!W33:X33&lt;&gt;"",'Capacity planning'!W33:X33,"")</f>
        <v/>
      </c>
      <c r="X33" s="212"/>
      <c r="Y33" s="211" t="str">
        <f>IF('Capacity planning'!Y33:Z33&lt;&gt;"",'Capacity planning'!Y33:Z33,"")</f>
        <v/>
      </c>
      <c r="Z33" s="212"/>
      <c r="AA33" s="211" t="str">
        <f>IF('Capacity planning'!AA33:AB33&lt;&gt;"",'Capacity planning'!AA33:AB33,"")</f>
        <v/>
      </c>
      <c r="AB33" s="212"/>
      <c r="AC33" s="211" t="str">
        <f>IF('Capacity planning'!AC33:AD33&lt;&gt;"",'Capacity planning'!AC33:AD33,"")</f>
        <v/>
      </c>
      <c r="AD33" s="212"/>
      <c r="AE33" s="211" t="str">
        <f>IF('Capacity planning'!AE33:AF33&lt;&gt;"",'Capacity planning'!AE33:AF33,"")</f>
        <v/>
      </c>
      <c r="AF33" s="212"/>
      <c r="AG33" s="211" t="str">
        <f>IF('Capacity planning'!AG33:AH33&lt;&gt;"",'Capacity planning'!AG33:AH33,"")</f>
        <v/>
      </c>
      <c r="AH33" s="212"/>
      <c r="AI33" s="211" t="str">
        <f>IF('Capacity planning'!AI33:AJ33&lt;&gt;"",'Capacity planning'!AI33:AJ33,"")</f>
        <v/>
      </c>
      <c r="AJ33" s="212"/>
      <c r="AK33" s="211" t="str">
        <f>IF('Capacity planning'!AK33:AL33&lt;&gt;"",'Capacity planning'!AK33:AL33,"")</f>
        <v/>
      </c>
      <c r="AL33" s="212"/>
    </row>
    <row r="34" spans="1:71" ht="16.5" customHeight="1" x14ac:dyDescent="0.25">
      <c r="B34" s="136" t="s">
        <v>74</v>
      </c>
      <c r="C34" s="137" t="s">
        <v>75</v>
      </c>
      <c r="D34" s="137"/>
      <c r="E34" s="138"/>
      <c r="F34" s="139"/>
      <c r="G34" s="211" t="str">
        <f>IF('Capacity planning'!G34:H34&lt;&gt;"",'Capacity planning'!G34:H34,"")</f>
        <v/>
      </c>
      <c r="H34" s="212"/>
      <c r="I34" s="211" t="str">
        <f>IF('Capacity planning'!I34:J34&lt;&gt;"",'Capacity planning'!I34:J34,"")</f>
        <v/>
      </c>
      <c r="J34" s="212"/>
      <c r="K34" s="211" t="str">
        <f>IF('Capacity planning'!K34:L34&lt;&gt;"",'Capacity planning'!K34:L34,"")</f>
        <v/>
      </c>
      <c r="L34" s="212"/>
      <c r="M34" s="211" t="str">
        <f>IF('Capacity planning'!M34:N34&lt;&gt;"",'Capacity planning'!M34:N34,"")</f>
        <v/>
      </c>
      <c r="N34" s="212"/>
      <c r="O34" s="211" t="str">
        <f>IF('Capacity planning'!O34:P34&lt;&gt;"",'Capacity planning'!O34:P34,"")</f>
        <v/>
      </c>
      <c r="P34" s="212"/>
      <c r="Q34" s="211" t="str">
        <f>IF('Capacity planning'!Q34:R34&lt;&gt;"",'Capacity planning'!Q34:R34,"")</f>
        <v/>
      </c>
      <c r="R34" s="212"/>
      <c r="S34" s="211" t="str">
        <f>IF('Capacity planning'!S34:T34&lt;&gt;"",'Capacity planning'!S34:T34,"")</f>
        <v/>
      </c>
      <c r="T34" s="212"/>
      <c r="U34" s="211" t="str">
        <f>IF('Capacity planning'!U34:V34&lt;&gt;"",'Capacity planning'!U34:V34,"")</f>
        <v/>
      </c>
      <c r="V34" s="212"/>
      <c r="W34" s="211" t="str">
        <f>IF('Capacity planning'!W34:X34&lt;&gt;"",'Capacity planning'!W34:X34,"")</f>
        <v/>
      </c>
      <c r="X34" s="212"/>
      <c r="Y34" s="211" t="str">
        <f>IF('Capacity planning'!Y34:Z34&lt;&gt;"",'Capacity planning'!Y34:Z34,"")</f>
        <v/>
      </c>
      <c r="Z34" s="212"/>
      <c r="AA34" s="211" t="str">
        <f>IF('Capacity planning'!AA34:AB34&lt;&gt;"",'Capacity planning'!AA34:AB34,"")</f>
        <v/>
      </c>
      <c r="AB34" s="212"/>
      <c r="AC34" s="211" t="str">
        <f>IF('Capacity planning'!AC34:AD34&lt;&gt;"",'Capacity planning'!AC34:AD34,"")</f>
        <v/>
      </c>
      <c r="AD34" s="212"/>
      <c r="AE34" s="211" t="str">
        <f>IF('Capacity planning'!AE34:AF34&lt;&gt;"",'Capacity planning'!AE34:AF34,"")</f>
        <v/>
      </c>
      <c r="AF34" s="212"/>
      <c r="AG34" s="211" t="str">
        <f>IF('Capacity planning'!AG34:AH34&lt;&gt;"",'Capacity planning'!AG34:AH34,"")</f>
        <v/>
      </c>
      <c r="AH34" s="212"/>
      <c r="AI34" s="211" t="str">
        <f>IF('Capacity planning'!AI34:AJ34&lt;&gt;"",'Capacity planning'!AI34:AJ34,"")</f>
        <v/>
      </c>
      <c r="AJ34" s="212"/>
      <c r="AK34" s="211" t="str">
        <f>IF('Capacity planning'!AK34:AL34&lt;&gt;"",'Capacity planning'!AK34:AL34,"")</f>
        <v/>
      </c>
      <c r="AL34" s="212"/>
    </row>
    <row r="35" spans="1:71" ht="16.5" customHeight="1" x14ac:dyDescent="0.25">
      <c r="B35" s="136" t="s">
        <v>76</v>
      </c>
      <c r="C35" s="137" t="s">
        <v>77</v>
      </c>
      <c r="D35" s="137"/>
      <c r="E35" s="138"/>
      <c r="F35" s="139"/>
      <c r="G35" s="215" t="str">
        <f>IF(OR(G34="",G33="",G34=0,G33=0),"-",G32/(G33*G34))</f>
        <v>-</v>
      </c>
      <c r="H35" s="217"/>
      <c r="I35" s="545" t="str">
        <f>IF(OR(I34="",I33="",I34=0,I33=0),"-",I32/(I33*I34))</f>
        <v>-</v>
      </c>
      <c r="J35" s="216"/>
      <c r="K35" s="215" t="str">
        <f>IF(OR(K34="",K33="",K34=0,K33=0),"-",K32/(K33*K34))</f>
        <v>-</v>
      </c>
      <c r="L35" s="217"/>
      <c r="M35" s="545" t="str">
        <f>IF(OR(M34="",M33="",M34=0,M33=0),"-",M32/(M33*M34))</f>
        <v>-</v>
      </c>
      <c r="N35" s="216"/>
      <c r="O35" s="215" t="str">
        <f>IF(OR(O34="",O33="",O34=0,O33=0),"-",O32/(O33*O34))</f>
        <v>-</v>
      </c>
      <c r="P35" s="217"/>
      <c r="Q35" s="545" t="str">
        <f>IF(OR(Q34="",Q33="",Q34=0,Q33=0),"-",Q32/(Q33*Q34))</f>
        <v>-</v>
      </c>
      <c r="R35" s="216"/>
      <c r="S35" s="215" t="str">
        <f>IF(OR(S34="",S33="",S34=0,S33=0),"-",S32/(S33*S34))</f>
        <v>-</v>
      </c>
      <c r="T35" s="217"/>
      <c r="U35" s="545" t="str">
        <f>IF(OR(U34="",U33="",U34=0,U33=0),"-",U32/(U33*U34))</f>
        <v>-</v>
      </c>
      <c r="V35" s="216"/>
      <c r="W35" s="215" t="str">
        <f>IF(OR(W34="",W33="",W34=0,W33=0),"-",W32/(W33*W34))</f>
        <v>-</v>
      </c>
      <c r="X35" s="217"/>
      <c r="Y35" s="545" t="str">
        <f>IF(OR(Y34="",Y33="",Y34=0,Y33=0),"-",Y32/(Y33*Y34))</f>
        <v>-</v>
      </c>
      <c r="Z35" s="216"/>
      <c r="AA35" s="215" t="str">
        <f>IF(OR(AA34="",AA33="",AA34=0,AA33=0),"-",AA32/(AA33*AA34))</f>
        <v>-</v>
      </c>
      <c r="AB35" s="217"/>
      <c r="AC35" s="545" t="str">
        <f>IF(OR(AC34="",AC33="",AC34=0,AC33=0),"-",AC32/(AC33*AC34))</f>
        <v>-</v>
      </c>
      <c r="AD35" s="216"/>
      <c r="AE35" s="215" t="str">
        <f>IF(OR(AE34="",AE33="",AE34=0,AE33=0),"-",AE32/(AE33*AE34))</f>
        <v>-</v>
      </c>
      <c r="AF35" s="217"/>
      <c r="AG35" s="545" t="str">
        <f>IF(OR(AG34="",AG33="",AG34=0,AG33=0),"-",AG32/(AG33*AG34))</f>
        <v>-</v>
      </c>
      <c r="AH35" s="216"/>
      <c r="AI35" s="215" t="str">
        <f>IF(OR(AI34="",AI33="",AI34=0,AI33=0),"-",AI32/(AI33*AI34))</f>
        <v>-</v>
      </c>
      <c r="AJ35" s="217"/>
      <c r="AK35" s="217" t="str">
        <f>IF(OR(AK34="",AK33="",AK34=0,AK33=0),"-",AK32/(AK33*AK34))</f>
        <v>-</v>
      </c>
      <c r="AL35" s="218"/>
    </row>
    <row r="36" spans="1:71" ht="20.25" customHeight="1" x14ac:dyDescent="0.25">
      <c r="B36" s="136" t="s">
        <v>78</v>
      </c>
      <c r="C36" s="137" t="s">
        <v>79</v>
      </c>
      <c r="D36" s="137"/>
      <c r="E36" s="138"/>
      <c r="F36" s="139"/>
      <c r="G36" s="219" t="str">
        <f>IF(OR(G19="-",G35="-"),"-",ROUNDDOWN((G19*3600/G35),0))</f>
        <v>-</v>
      </c>
      <c r="H36" s="220"/>
      <c r="I36" s="221" t="str">
        <f>IF(OR(I19="-",I35="-"),"-",ROUNDDOWN((I19*3600/I35),0))</f>
        <v>-</v>
      </c>
      <c r="J36" s="222"/>
      <c r="K36" s="219" t="str">
        <f>IF(OR(K19="-",K35="-"),"-",ROUNDDOWN((K19*3600/K35),0))</f>
        <v>-</v>
      </c>
      <c r="L36" s="220"/>
      <c r="M36" s="221" t="str">
        <f>IF(OR(M19="-",M35="-"),"-",ROUNDDOWN((M19*3600/M35),0))</f>
        <v>-</v>
      </c>
      <c r="N36" s="222"/>
      <c r="O36" s="219" t="str">
        <f>IF(OR(O19="-",O35="-"),"-",ROUNDDOWN((O19*3600/O35),0))</f>
        <v>-</v>
      </c>
      <c r="P36" s="220"/>
      <c r="Q36" s="221" t="str">
        <f>IF(OR(Q19="-",Q35="-"),"-",ROUNDDOWN((Q19*3600/Q35),0))</f>
        <v>-</v>
      </c>
      <c r="R36" s="222"/>
      <c r="S36" s="219" t="str">
        <f>IF(OR(S19="-",S35="-"),"-",ROUNDDOWN((S19*3600/S35),0))</f>
        <v>-</v>
      </c>
      <c r="T36" s="220"/>
      <c r="U36" s="221" t="str">
        <f>IF(OR(U19="-",U35="-"),"-",ROUNDDOWN((U19*3600/U35),0))</f>
        <v>-</v>
      </c>
      <c r="V36" s="222"/>
      <c r="W36" s="219" t="str">
        <f>IF(OR(W19="-",W35="-"),"-",ROUNDDOWN((W19*3600/W35),0))</f>
        <v>-</v>
      </c>
      <c r="X36" s="220"/>
      <c r="Y36" s="221" t="str">
        <f>IF(OR(Y19="-",Y35="-"),"-",ROUNDDOWN((Y19*3600/Y35),0))</f>
        <v>-</v>
      </c>
      <c r="Z36" s="222"/>
      <c r="AA36" s="219" t="str">
        <f>IF(OR(AA19="-",AA35="-"),"-",ROUNDDOWN((AA19*3600/AA35),0))</f>
        <v>-</v>
      </c>
      <c r="AB36" s="220"/>
      <c r="AC36" s="221" t="str">
        <f>IF(OR(AC19="-",AC35="-"),"-",ROUNDDOWN((AC19*3600/AC35),0))</f>
        <v>-</v>
      </c>
      <c r="AD36" s="222"/>
      <c r="AE36" s="219" t="str">
        <f>IF(OR(AE19="-",AE35="-"),"-",ROUNDDOWN((AE19*3600/AE35),0))</f>
        <v>-</v>
      </c>
      <c r="AF36" s="220"/>
      <c r="AG36" s="221" t="str">
        <f>IF(OR(AG19="-",AG35="-"),"-",ROUNDDOWN((AG19*3600/AG35),0))</f>
        <v>-</v>
      </c>
      <c r="AH36" s="222"/>
      <c r="AI36" s="219" t="str">
        <f>IF(OR(AI19="-",AI35="-"),"-",ROUNDDOWN((AI19*3600/AI35),0))</f>
        <v>-</v>
      </c>
      <c r="AJ36" s="220"/>
      <c r="AK36" s="221" t="str">
        <f>IF(OR(AK19="-",AK35="-"),"-",ROUNDDOWN((AK19*3600/AK35),0))</f>
        <v>-</v>
      </c>
      <c r="AL36" s="222"/>
      <c r="AM36" s="191"/>
    </row>
    <row r="37" spans="1:71" ht="26.1" customHeight="1" thickBot="1" x14ac:dyDescent="0.3">
      <c r="B37" s="136" t="s">
        <v>80</v>
      </c>
      <c r="C37" s="223" t="s">
        <v>211</v>
      </c>
      <c r="D37" s="223"/>
      <c r="E37" s="224"/>
      <c r="F37" s="225"/>
      <c r="G37" s="226" t="str">
        <f>IF(OR(G26="-",G36="-"),"-",ROUND(G26/G36,3))</f>
        <v>-</v>
      </c>
      <c r="H37" s="227"/>
      <c r="I37" s="228" t="str">
        <f>IF(OR(I26="-",I36="-"),"-",ROUND(I26/I36,3))</f>
        <v>-</v>
      </c>
      <c r="J37" s="229"/>
      <c r="K37" s="226" t="str">
        <f>IF(OR(K26="-",K36="-"),"-",ROUND(K26/K36,3))</f>
        <v>-</v>
      </c>
      <c r="L37" s="227"/>
      <c r="M37" s="228" t="str">
        <f>IF(OR(M26="-",M36="-"),"-",ROUND(M26/M36,3))</f>
        <v>-</v>
      </c>
      <c r="N37" s="229"/>
      <c r="O37" s="226" t="str">
        <f>IF(OR(O26="-",O36="-"),"-",ROUND(O26/O36,3))</f>
        <v>-</v>
      </c>
      <c r="P37" s="227"/>
      <c r="Q37" s="228" t="str">
        <f>IF(OR(Q26="-",Q36="-"),"-",ROUND(Q26/Q36,3))</f>
        <v>-</v>
      </c>
      <c r="R37" s="229"/>
      <c r="S37" s="226" t="str">
        <f>IF(OR(S26="-",S36="-"),"-",ROUND(S26/S36,3))</f>
        <v>-</v>
      </c>
      <c r="T37" s="227"/>
      <c r="U37" s="228" t="str">
        <f>IF(OR(U26="-",U36="-"),"-",ROUND(U26/U36,3))</f>
        <v>-</v>
      </c>
      <c r="V37" s="229"/>
      <c r="W37" s="226" t="str">
        <f>IF(OR(W26="-",W36="-"),"-",ROUND(W26/W36,3))</f>
        <v>-</v>
      </c>
      <c r="X37" s="227"/>
      <c r="Y37" s="228" t="str">
        <f>IF(OR(Y26="-",Y36="-"),"-",ROUND(Y26/Y36,3))</f>
        <v>-</v>
      </c>
      <c r="Z37" s="229"/>
      <c r="AA37" s="226" t="str">
        <f>IF(OR(AA26="-",AA36="-"),"-",ROUND(AA26/AA36,3))</f>
        <v>-</v>
      </c>
      <c r="AB37" s="227"/>
      <c r="AC37" s="228" t="str">
        <f>IF(OR(AC26="-",AC36="-"),"-",ROUND(AC26/AC36,3))</f>
        <v>-</v>
      </c>
      <c r="AD37" s="229"/>
      <c r="AE37" s="226" t="str">
        <f>IF(OR(AE26="-",AE36="-"),"-",ROUND(AE26/AE36,3))</f>
        <v>-</v>
      </c>
      <c r="AF37" s="227"/>
      <c r="AG37" s="228" t="str">
        <f>IF(OR(AG26="-",AG36="-"),"-",ROUND(AG26/AG36,3))</f>
        <v>-</v>
      </c>
      <c r="AH37" s="229"/>
      <c r="AI37" s="226" t="str">
        <f>IF(OR(AI26="-",AI36="-"),"-",ROUND(AI26/AI36,3))</f>
        <v>-</v>
      </c>
      <c r="AJ37" s="227"/>
      <c r="AK37" s="228" t="str">
        <f>IF(OR(AK26="-",AK36="-"),"-",ROUND(AK26/AK36,3))</f>
        <v>-</v>
      </c>
      <c r="AL37" s="229"/>
      <c r="AM37" s="191"/>
    </row>
    <row r="38" spans="1:71" ht="20.100000000000001" customHeight="1" thickBot="1" x14ac:dyDescent="0.3">
      <c r="A38" s="177"/>
      <c r="B38" s="136" t="s">
        <v>81</v>
      </c>
      <c r="C38" s="137" t="s">
        <v>82</v>
      </c>
      <c r="D38" s="137"/>
      <c r="E38" s="138"/>
      <c r="F38" s="139"/>
      <c r="G38" s="230">
        <f>IF('Capacity planning'!G38:J38&lt;&gt;"",'Capacity planning'!G38:J38,"")</f>
        <v>0</v>
      </c>
      <c r="H38" s="231"/>
      <c r="I38" s="231"/>
      <c r="J38" s="232"/>
      <c r="K38" s="230">
        <f>IF('Capacity planning'!K38:N38&lt;&gt;"",'Capacity planning'!K38:N38,"")</f>
        <v>0</v>
      </c>
      <c r="L38" s="231"/>
      <c r="M38" s="231"/>
      <c r="N38" s="232"/>
      <c r="O38" s="230">
        <f>IF('Capacity planning'!O38:R38&lt;&gt;"",'Capacity planning'!O38:R38,"")</f>
        <v>0</v>
      </c>
      <c r="P38" s="231"/>
      <c r="Q38" s="231"/>
      <c r="R38" s="232"/>
      <c r="S38" s="230">
        <f>IF('Capacity planning'!S38:V38&lt;&gt;"",'Capacity planning'!S38:V38,"")</f>
        <v>0</v>
      </c>
      <c r="T38" s="231"/>
      <c r="U38" s="231"/>
      <c r="V38" s="232"/>
      <c r="W38" s="230">
        <f>IF('Capacity planning'!W38:Z38&lt;&gt;"",'Capacity planning'!W38:Z38,"")</f>
        <v>0</v>
      </c>
      <c r="X38" s="231"/>
      <c r="Y38" s="231"/>
      <c r="Z38" s="232"/>
      <c r="AA38" s="230" t="str">
        <f>IF('Capacity planning'!AA38:AD38&lt;&gt;"",'Capacity planning'!AA38:AD38,"")</f>
        <v/>
      </c>
      <c r="AB38" s="231"/>
      <c r="AC38" s="231"/>
      <c r="AD38" s="232"/>
      <c r="AE38" s="230" t="str">
        <f>IF('Capacity planning'!AE38:AH38&lt;&gt;"",'Capacity planning'!AE38:AH38,"")</f>
        <v/>
      </c>
      <c r="AF38" s="231"/>
      <c r="AG38" s="231"/>
      <c r="AH38" s="232"/>
      <c r="AI38" s="230" t="str">
        <f>IF('Capacity planning'!AI38:AL38&lt;&gt;"",'Capacity planning'!AI38:AL38,"")</f>
        <v/>
      </c>
      <c r="AJ38" s="231"/>
      <c r="AK38" s="231"/>
      <c r="AL38" s="232"/>
    </row>
    <row r="39" spans="1:71" ht="33.950000000000003" customHeight="1" x14ac:dyDescent="0.25">
      <c r="B39" s="152" t="s">
        <v>83</v>
      </c>
      <c r="C39" s="233" t="s">
        <v>212</v>
      </c>
      <c r="D39" s="234"/>
      <c r="E39" s="235"/>
      <c r="F39" s="236"/>
      <c r="G39" s="237" t="str">
        <f>IF(OR(G26="-",G36="-"),"-",IF(AND(G38&lt;&gt;"",G38&lt;&gt;0),IF((G26/(1-G25)+(G26*G38)+IF(G20&lt;&gt;"",(G20*60*G21/G35),0))&gt;G36,"NO","YES"),IF((G26/(1-G25)+IF(G20&lt;&gt;"",(G20*60*G21/G35),0))&gt;G36,"NO","YES")))</f>
        <v>-</v>
      </c>
      <c r="H39" s="238"/>
      <c r="I39" s="546" t="str">
        <f>IF(OR(I26="-",I36="-"),"-",IF(AND(G38&lt;&gt;"",G38&lt;&gt;0),IF((I26/(1-G25)+(I26*G38)+IF(G20&lt;&gt;"",(G20*60*G21/I35),0))&gt;I36,"NO","YES"),IF((I26/(1-G25)+IF(G20&lt;&gt;"",(G20*60*G21/I35),0))&gt;I36,"NO","YES")))</f>
        <v>-</v>
      </c>
      <c r="J39" s="238"/>
      <c r="K39" s="237" t="str">
        <f>IF(OR(K26="-",K36="-"),"-",IF(AND(K38&lt;&gt;"",K38&lt;&gt;0),IF((K26/(1-K25)+(K26*K38)+IF(K20&lt;&gt;"",(K20*60*K21/K35),0))&gt;K36,"NO","YES"),IF((K26/(1-K25)+IF(K20&lt;&gt;"",(K20*60*K21/K35),0))&gt;K36,"NO","YES")))</f>
        <v>-</v>
      </c>
      <c r="L39" s="238"/>
      <c r="M39" s="546" t="str">
        <f>IF(OR(M26="-",M36="-"),"-",IF(AND(K38&lt;&gt;"",K38&lt;&gt;0),IF((M26/(1-K25)+(M26*K38)+IF(K20&lt;&gt;"",(K20*60*K21/M35),0))&gt;M36,"NO","YES"),IF((M26/(1-K25)+IF(K20&lt;&gt;"",(K20*60*K21/M35),0))&gt;M36,"NO","YES")))</f>
        <v>-</v>
      </c>
      <c r="N39" s="238"/>
      <c r="O39" s="237" t="str">
        <f>IF(OR(O26="-",O36="-"),"-",IF(AND(O38&lt;&gt;"",O38&lt;&gt;0),IF((O26/(1-O25)+(O26*O38)+IF(O20&lt;&gt;"",(O20*60*O21/O35),0))&gt;O36,"NO","YES"),IF((O26/(1-O25)+IF(O20&lt;&gt;"",(O20*60*O21/O35),0))&gt;O36,"NO","YES")))</f>
        <v>-</v>
      </c>
      <c r="P39" s="238"/>
      <c r="Q39" s="546" t="str">
        <f>IF(OR(Q26="-",Q36="-"),"-",IF(AND(O38&lt;&gt;"",O38&lt;&gt;0),IF((Q26/(1-O25)+(Q26*O38)+IF(O20&lt;&gt;"",(O20*60*O21/Q35),0))&gt;Q36,"NO","YES"),IF((Q26/(1-O25)+IF(O20&lt;&gt;"",(O20*60*O21/Q35),0))&gt;Q36,"NO","YES")))</f>
        <v>-</v>
      </c>
      <c r="R39" s="238"/>
      <c r="S39" s="237" t="str">
        <f>IF(OR(S26="-",S36="-"),"-",IF(AND(S38&lt;&gt;"",S38&lt;&gt;0),IF((S26/(1-S25)+(S26*S38)+IF(S20&lt;&gt;"",(S20*60*S21/S35),0))&gt;S36,"NO","YES"),IF((S26/(1-S25)+IF(S20&lt;&gt;"",(S20*60*S21/S35),0))&gt;S36,"NO","YES")))</f>
        <v>-</v>
      </c>
      <c r="T39" s="238"/>
      <c r="U39" s="546" t="str">
        <f>IF(OR(U26="-",U36="-"),"-",IF(AND(S38&lt;&gt;"",S38&lt;&gt;0),IF((U26/(1-S25)+(U26*S38)+IF(S20&lt;&gt;"",(S20*60*S21/U35),0))&gt;U36,"NO","YES"),IF((U26/(1-S25)+IF(S20&lt;&gt;"",(S20*60*S21/U35),0))&gt;U36,"NO","YES")))</f>
        <v>-</v>
      </c>
      <c r="V39" s="238"/>
      <c r="W39" s="237" t="str">
        <f>IF(OR(W26="-",W36="-"),"-",IF(AND(W38&lt;&gt;"",W38&lt;&gt;0),IF((W26/(1-W25)+(W26*W38)+IF(W20&lt;&gt;"",(W20*60*W21/W35),0))&gt;W36,"NO","YES"),IF((W26/(1-W25)+IF(W20&lt;&gt;"",(W20*60*W21/W35),0))&gt;W36,"NO","YES")))</f>
        <v>-</v>
      </c>
      <c r="X39" s="238"/>
      <c r="Y39" s="546" t="str">
        <f>IF(OR(Y26="-",Y36="-"),"-",IF(AND(W38&lt;&gt;"",W38&lt;&gt;0),IF((Y26/(1-W25)+(Y26*W38)+IF(W20&lt;&gt;"",(W20*60*W21/Y35),0))&gt;Y36,"NO","YES"),IF((Y26/(1-W25)+IF(W20&lt;&gt;"",(W20*60*W21/Y35),0))&gt;Y36,"NO","YES")))</f>
        <v>-</v>
      </c>
      <c r="Z39" s="238"/>
      <c r="AA39" s="237" t="str">
        <f>IF(OR(AA26="-",AA36="-"),"-",IF(AND(AA38&lt;&gt;"",AA38&lt;&gt;0),IF((AA26/(1-AA25)+(AA26*AA38)+IF(AA20&lt;&gt;"",(AA20*60*AA21/AA35),0))&gt;AA36,"NO","YES"),IF((AA26/(1-AA25)+IF(AA20&lt;&gt;"",(AA20*60*AA21/AA35),0))&gt;AA36,"NO","YES")))</f>
        <v>-</v>
      </c>
      <c r="AB39" s="238"/>
      <c r="AC39" s="546" t="str">
        <f>IF(OR(AC26="-",AC36="-"),"-",IF(AND(AA38&lt;&gt;"",AA38&lt;&gt;0),IF((AC26/(1-AA25)+(AC26*AA38)+IF(AA20&lt;&gt;"",(AA20*60*AA21/AC35),0))&gt;AC36,"NO","YES"),IF((AC26/(1-AA25)+IF(AA20&lt;&gt;"",(AA20*60*AA21/AC35),0))&gt;AC36,"NO","YES")))</f>
        <v>-</v>
      </c>
      <c r="AD39" s="238"/>
      <c r="AE39" s="237" t="str">
        <f>IF(OR(AE26="-",AE36="-"),"-",IF(AND(AE38&lt;&gt;"",AE38&lt;&gt;0),IF((AE26/(1-AE25)+(AE26*AE38)+IF(AE20&lt;&gt;"",(AE20*60*AE21/AE35),0))&gt;AE36,"NO","YES"),IF((AE26/(1-AE25)+IF(AE20&lt;&gt;"",(AE20*60*AE21/AE35),0))&gt;AE36,"NO","YES")))</f>
        <v>-</v>
      </c>
      <c r="AF39" s="238"/>
      <c r="AG39" s="546" t="str">
        <f>IF(OR(AG26="-",AG36="-"),"-",IF(AND(AE38&lt;&gt;"",AE38&lt;&gt;0),IF((AG26/(1-AE25)+(AG26*AE38)+IF(AE20&lt;&gt;"",(AE20*60*AE21/AG35),0))&gt;AG36,"NO","YES"),IF((AG26/(1-AE25)+IF(AE20&lt;&gt;"",(AE20*60*AE21/AG35),0))&gt;AG36,"NO","YES")))</f>
        <v>-</v>
      </c>
      <c r="AH39" s="238"/>
      <c r="AI39" s="237" t="str">
        <f>IF(OR(AI26="-",AI36="-"),"-",IF(AND(AI38&lt;&gt;"",AI38&lt;&gt;0),IF((AI26/(1-AI25)+(AI26*AI38)+IF(AI20&lt;&gt;"",(AI20*60*AI21/AI35),0))&gt;AI36,"NO","YES"),IF((AI26/(1-AI25)+IF(AI20&lt;&gt;"",(AI20*60*AI21/AI35),0))&gt;AI36,"NO","YES")))</f>
        <v>-</v>
      </c>
      <c r="AJ39" s="238"/>
      <c r="AK39" s="546" t="str">
        <f>IF(OR(AK26="-",AK36="-"),"-",IF(AND(AI38&lt;&gt;"",AI38&lt;&gt;0),IF((AK26/(1-AI25)+(AK26*AI38)+IF(AI20&lt;&gt;"",(AI20*60*AI21/AK35),0))&gt;AK36,"NO","YES"),IF((AK26/(1-AI25)+IF(AI20&lt;&gt;"",(AI20*60*AI21/AK35),0))&gt;AK36,"NO","YES")))</f>
        <v>-</v>
      </c>
      <c r="AL39" s="547"/>
      <c r="AM39" s="191"/>
    </row>
    <row r="40" spans="1:71" ht="33.950000000000003" customHeight="1" thickBot="1" x14ac:dyDescent="0.3">
      <c r="A40" s="177"/>
      <c r="B40" s="152" t="s">
        <v>84</v>
      </c>
      <c r="C40" s="137" t="s">
        <v>85</v>
      </c>
      <c r="D40" s="137"/>
      <c r="E40" s="138"/>
      <c r="F40" s="139"/>
      <c r="G40" s="242" t="str">
        <f>IF(AND(G37&lt;&gt;"-",G38&lt;&gt;""),(G36-(G26/(1-G25)+(G26*G38)+IF(G20&lt;&gt;"",(G20*60*G21/G35),0)))/G36,IF(G37&lt;&gt;"-",(G36-(G26/(1-G25)+IF(G20&lt;&gt;"",(G20*60*G21/G35),0)))/G36,"-"))</f>
        <v>-</v>
      </c>
      <c r="H40" s="243"/>
      <c r="I40" s="244" t="str">
        <f>IF(AND(I37&lt;&gt;"-",G38&lt;&gt;""),(I36-(I26/(1-G25)+(I26*G38)+IF(G20&lt;&gt;"",(G20*60*G21/I35),0)))/I36,IF(I37&lt;&gt;"-",(I36-(I26/(1-G25)+IF(G20&lt;&gt;"",(G20*60*G21/I35),0)))/I36,"-"))</f>
        <v>-</v>
      </c>
      <c r="J40" s="243"/>
      <c r="K40" s="242" t="str">
        <f>IF(AND(K37&lt;&gt;"-",K38&lt;&gt;""),(K36-(K26/(1-K25)+(K26*K38)+IF(K20&lt;&gt;"",(K20*60*K21/K35),0)))/K36,IF(K37&lt;&gt;"-",(K36-(K26/(1-K25)+IF(K20&lt;&gt;"",(K20*60*K21/K35),0)))/K36,"-"))</f>
        <v>-</v>
      </c>
      <c r="L40" s="243"/>
      <c r="M40" s="244" t="str">
        <f>IF(AND(M37&lt;&gt;"-",K38&lt;&gt;""),(M36-(M26/(1-K25)+(M26*K38)+IF(K20&lt;&gt;"",(K20*60*K21/M35),0)))/M36,IF(M37&lt;&gt;"-",(M36-(M26/(1-K25)+IF(K20&lt;&gt;"",(K20*60*K21/M35),0)))/M36,"-"))</f>
        <v>-</v>
      </c>
      <c r="N40" s="243"/>
      <c r="O40" s="242" t="str">
        <f>IF(AND(O37&lt;&gt;"-",O38&lt;&gt;""),(O36-(O26/(1-O25)+(O26*O38)+IF(O20&lt;&gt;"",(O20*60*O21/O35),0)))/O36,IF(O37&lt;&gt;"-",(O36-(O26/(1-O25)+IF(O20&lt;&gt;"",(O20*60*O21/O35),0)))/O36,"-"))</f>
        <v>-</v>
      </c>
      <c r="P40" s="243"/>
      <c r="Q40" s="244" t="str">
        <f>IF(AND(Q37&lt;&gt;"-",O38&lt;&gt;""),(Q36-(Q26/(1-O25)+(Q26*O38)+IF(O20&lt;&gt;"",(O20*60*O21/Q35),0)))/Q36,IF(Q37&lt;&gt;"-",(Q36-(Q26/(1-O25)+IF(O20&lt;&gt;"",(O20*60*O21/Q35),0)))/Q36,"-"))</f>
        <v>-</v>
      </c>
      <c r="R40" s="243"/>
      <c r="S40" s="242" t="str">
        <f>IF(AND(S37&lt;&gt;"-",S38&lt;&gt;""),(S36-(S26/(1-S25)+(S26*S38)+IF(S20&lt;&gt;"",(S20*60*S21/S35),0)))/S36,IF(S37&lt;&gt;"-",(S36-(S26/(1-S25)+IF(S20&lt;&gt;"",(S20*60*S21/S35),0)))/S36,"-"))</f>
        <v>-</v>
      </c>
      <c r="T40" s="243"/>
      <c r="U40" s="244" t="str">
        <f>IF(AND(U37&lt;&gt;"-",S38&lt;&gt;""),(U36-(U26/(1-S25)+(U26*S38)+IF(S20&lt;&gt;"",(S20*60*S21/U35),0)))/U36,IF(U37&lt;&gt;"-",(U36-(U26/(1-S25)+IF(S20&lt;&gt;"",(S20*60*S21/U35),0)))/U36,"-"))</f>
        <v>-</v>
      </c>
      <c r="V40" s="243"/>
      <c r="W40" s="242" t="str">
        <f>IF(AND(W37&lt;&gt;"-",W38&lt;&gt;""),(W36-(W26/(1-W25)+(W26*W38)+IF(W20&lt;&gt;"",(W20*60*W21/W35),0)))/W36,IF(W37&lt;&gt;"-",(W36-(W26/(1-W25)+IF(W20&lt;&gt;"",(W20*60*W21/W35),0)))/W36,"-"))</f>
        <v>-</v>
      </c>
      <c r="X40" s="243"/>
      <c r="Y40" s="244" t="str">
        <f>IF(AND(Y37&lt;&gt;"-",W38&lt;&gt;""),(Y36-(Y26/(1-W25)+(Y26*W38)+IF(W20&lt;&gt;"",(W20*60*W21/Y35),0)))/Y36,IF(Y37&lt;&gt;"-",(Y36-(Y26/(1-W25)+IF(W20&lt;&gt;"",(W20*60*W21/Y35),0)))/Y36,"-"))</f>
        <v>-</v>
      </c>
      <c r="Z40" s="243"/>
      <c r="AA40" s="242" t="str">
        <f>IF(AND(AA37&lt;&gt;"-",AA38&lt;&gt;""),(AA36-(AA26/(1-AA25)+(AA26*AA38)+IF(AA20&lt;&gt;"",(AA20*60*AA21/AA35),0)))/AA36,IF(AA37&lt;&gt;"-",(AA36-(AA26/(1-AA25)+IF(AA20&lt;&gt;"",(AA20*60*AA21/AA35),0)))/AA36,"-"))</f>
        <v>-</v>
      </c>
      <c r="AB40" s="243"/>
      <c r="AC40" s="244" t="str">
        <f>IF(AND(AC37&lt;&gt;"-",AA38&lt;&gt;""),(AC36-(AC26/(1-AA25)+(AC26*AA38)+IF(AA20&lt;&gt;"",(AA20*60*AA21/AC35),0)))/AC36,IF(AC37&lt;&gt;"-",(AC36-(AC26/(1-AA25)+IF(AA20&lt;&gt;"",(AA20*60*AA21/AC35),0)))/AC36,"-"))</f>
        <v>-</v>
      </c>
      <c r="AD40" s="243"/>
      <c r="AE40" s="242" t="str">
        <f>IF(AND(AE37&lt;&gt;"-",AE38&lt;&gt;""),(AE36-(AE26/(1-AE25)+(AE26*AE38)+IF(AE20&lt;&gt;"",(AE20*60*AE21/AE35),0)))/AE36,IF(AE37&lt;&gt;"-",(AE36-(AE26/(1-AE25)+IF(AE20&lt;&gt;"",(AE20*60*AE21/AE35),0)))/AE36,"-"))</f>
        <v>-</v>
      </c>
      <c r="AF40" s="243"/>
      <c r="AG40" s="244" t="str">
        <f>IF(AND(AG37&lt;&gt;"-",AE38&lt;&gt;""),(AG36-(AG26/(1-AE25)+(AG26*AE38)+IF(AE20&lt;&gt;"",(AE20*60*AE21/AG35),0)))/AG36,IF(AG37&lt;&gt;"-",(AG36-(AG26/(1-AE25)+IF(AE20&lt;&gt;"",(AE20*60*AE21/AG35),0)))/AG36,"-"))</f>
        <v>-</v>
      </c>
      <c r="AH40" s="243"/>
      <c r="AI40" s="242" t="str">
        <f>IF(AND(AI37&lt;&gt;"-",AI38&lt;&gt;""),(AI36-(AI26/(1-AI25)+(AI26*AI38)+IF(AI20&lt;&gt;"",(AI20*60*AI21/AI35),0)))/AI36,IF(AI37&lt;&gt;"-",(AI36-(AI26/(1-AI25)+IF(AI20&lt;&gt;"",(AI20*60*AI21/AI35),0)))/AI36,"-"))</f>
        <v>-</v>
      </c>
      <c r="AJ40" s="243"/>
      <c r="AK40" s="244" t="str">
        <f>IF(AND(AK37&lt;&gt;"-",AI38&lt;&gt;""),(AK36-(AK26/(1-AI25)+(AK26*AI38)+IF(AI20&lt;&gt;"",(AI20*60*AI21/AK35),0)))/AK36,IF(AK37&lt;&gt;"-",(AK36-(AK26/(1-AI25)+IF(AI20&lt;&gt;"",(AI20*60*AI21/AK35),0)))/AK36,"-"))</f>
        <v>-</v>
      </c>
      <c r="AL40" s="243"/>
      <c r="AM40" s="191"/>
      <c r="AO40" s="249"/>
    </row>
    <row r="41" spans="1:71" s="250" customFormat="1" ht="50.1" customHeight="1" thickBot="1" x14ac:dyDescent="0.25">
      <c r="A41" s="245"/>
      <c r="B41" s="136"/>
      <c r="C41" s="137" t="s">
        <v>86</v>
      </c>
      <c r="D41" s="137"/>
      <c r="E41" s="138"/>
      <c r="F41" s="139"/>
      <c r="G41" s="246"/>
      <c r="H41" s="247"/>
      <c r="I41" s="247"/>
      <c r="J41" s="248"/>
      <c r="K41" s="246"/>
      <c r="L41" s="247"/>
      <c r="M41" s="247"/>
      <c r="N41" s="248"/>
      <c r="O41" s="246"/>
      <c r="P41" s="247"/>
      <c r="Q41" s="247"/>
      <c r="R41" s="248"/>
      <c r="S41" s="246"/>
      <c r="T41" s="247"/>
      <c r="U41" s="247"/>
      <c r="V41" s="248"/>
      <c r="W41" s="246"/>
      <c r="X41" s="247"/>
      <c r="Y41" s="247"/>
      <c r="Z41" s="248"/>
      <c r="AA41" s="246"/>
      <c r="AB41" s="247"/>
      <c r="AC41" s="247"/>
      <c r="AD41" s="248"/>
      <c r="AE41" s="246"/>
      <c r="AF41" s="247"/>
      <c r="AG41" s="247"/>
      <c r="AH41" s="248"/>
      <c r="AI41" s="246"/>
      <c r="AJ41" s="247"/>
      <c r="AK41" s="247"/>
      <c r="AL41" s="248"/>
      <c r="AM41" s="245"/>
      <c r="AN41" s="249"/>
      <c r="AO41" s="9"/>
      <c r="AP41" s="30"/>
      <c r="AQ41" s="30"/>
      <c r="AR41" s="30"/>
      <c r="AS41" s="30"/>
      <c r="AT41" s="30"/>
      <c r="AU41" s="30"/>
      <c r="AV41" s="30"/>
      <c r="AW41" s="30"/>
      <c r="AX41" s="30"/>
      <c r="AY41" s="30"/>
      <c r="AZ41" s="30"/>
    </row>
    <row r="42" spans="1:71" s="107" customFormat="1" ht="4.5" customHeight="1" thickBot="1" x14ac:dyDescent="0.4">
      <c r="A42" s="93"/>
      <c r="B42" s="118"/>
      <c r="C42" s="119"/>
      <c r="D42" s="119"/>
      <c r="E42" s="119"/>
      <c r="F42" s="119"/>
      <c r="G42" s="120"/>
      <c r="H42" s="119"/>
      <c r="I42" s="119"/>
      <c r="J42" s="119"/>
      <c r="K42" s="121"/>
      <c r="L42" s="119"/>
      <c r="M42" s="119"/>
      <c r="N42" s="119"/>
      <c r="O42" s="121"/>
      <c r="P42" s="119"/>
      <c r="Q42" s="119"/>
      <c r="R42" s="119"/>
      <c r="S42" s="121"/>
      <c r="T42" s="119"/>
      <c r="U42" s="119"/>
      <c r="V42" s="119"/>
      <c r="W42" s="121"/>
      <c r="X42" s="119"/>
      <c r="Y42" s="119"/>
      <c r="Z42" s="119"/>
      <c r="AA42" s="121"/>
      <c r="AB42" s="119"/>
      <c r="AC42" s="119"/>
      <c r="AD42" s="119"/>
      <c r="AE42" s="121"/>
      <c r="AF42" s="119"/>
      <c r="AG42" s="119"/>
      <c r="AH42" s="119"/>
      <c r="AI42" s="121"/>
      <c r="AJ42" s="119"/>
      <c r="AK42" s="119"/>
      <c r="AL42" s="122"/>
      <c r="AM42" s="93"/>
      <c r="AO42" s="9"/>
      <c r="AQ42" s="109"/>
      <c r="AR42" s="109"/>
      <c r="AS42" s="109"/>
      <c r="AT42" s="109"/>
      <c r="AU42" s="109"/>
      <c r="AV42" s="109"/>
      <c r="AW42" s="109"/>
      <c r="AX42" s="109"/>
      <c r="AY42" s="109"/>
      <c r="AZ42" s="109"/>
      <c r="BA42" s="109"/>
      <c r="BB42" s="109"/>
      <c r="BC42" s="109"/>
    </row>
    <row r="43" spans="1:71" ht="4.5" customHeight="1" thickBot="1" x14ac:dyDescent="0.3">
      <c r="B43" s="12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71" ht="24" customHeight="1" thickBot="1" x14ac:dyDescent="0.3">
      <c r="B44" s="16" t="s">
        <v>87</v>
      </c>
      <c r="C44" s="210"/>
      <c r="D44" s="210"/>
      <c r="E44" s="210"/>
      <c r="F44" s="210"/>
      <c r="G44" s="251" t="str">
        <f>IF(G13="","-",G13)</f>
        <v>-</v>
      </c>
      <c r="H44" s="252"/>
      <c r="I44" s="252"/>
      <c r="J44" s="252"/>
      <c r="K44" s="251" t="str">
        <f>IF(K13="","-",K13)</f>
        <v>-</v>
      </c>
      <c r="L44" s="252"/>
      <c r="M44" s="252"/>
      <c r="N44" s="252"/>
      <c r="O44" s="251" t="str">
        <f>IF(O13="","-",O13)</f>
        <v>-</v>
      </c>
      <c r="P44" s="252"/>
      <c r="Q44" s="252"/>
      <c r="R44" s="252"/>
      <c r="S44" s="251" t="str">
        <f>IF(S13="","-",S13)</f>
        <v>-</v>
      </c>
      <c r="T44" s="252"/>
      <c r="U44" s="252"/>
      <c r="V44" s="252"/>
      <c r="W44" s="251" t="str">
        <f>IF(W13="","-",W13)</f>
        <v>-</v>
      </c>
      <c r="X44" s="252"/>
      <c r="Y44" s="252"/>
      <c r="Z44" s="252"/>
      <c r="AA44" s="251" t="str">
        <f>IF(AA13="","-",AA13)</f>
        <v>-</v>
      </c>
      <c r="AB44" s="252"/>
      <c r="AC44" s="252"/>
      <c r="AD44" s="252"/>
      <c r="AE44" s="251" t="str">
        <f>IF(AE13="","-",AE13)</f>
        <v xml:space="preserve"> </v>
      </c>
      <c r="AF44" s="252"/>
      <c r="AG44" s="252"/>
      <c r="AH44" s="252"/>
      <c r="AI44" s="253" t="str">
        <f>IF(AI13="","-",AI13)</f>
        <v xml:space="preserve"> </v>
      </c>
      <c r="AJ44" s="254"/>
      <c r="AK44" s="254"/>
      <c r="AL44" s="255"/>
      <c r="AO44" s="462" t="s">
        <v>57</v>
      </c>
      <c r="AP44" s="462"/>
      <c r="AQ44" s="462" t="s">
        <v>153</v>
      </c>
      <c r="AR44" s="548"/>
      <c r="AS44" s="462" t="s">
        <v>135</v>
      </c>
      <c r="AT44" s="462"/>
      <c r="AU44" s="462" t="s">
        <v>136</v>
      </c>
      <c r="AV44" s="548"/>
      <c r="AW44" s="462" t="s">
        <v>137</v>
      </c>
      <c r="AX44" s="462"/>
      <c r="AY44" s="462" t="s">
        <v>138</v>
      </c>
      <c r="AZ44" s="548"/>
      <c r="BA44" s="462" t="s">
        <v>139</v>
      </c>
      <c r="BB44" s="462"/>
      <c r="BC44" s="462" t="s">
        <v>140</v>
      </c>
      <c r="BD44" s="548"/>
      <c r="BE44" s="548" t="s">
        <v>141</v>
      </c>
      <c r="BF44" s="548"/>
      <c r="BG44" s="548" t="s">
        <v>142</v>
      </c>
      <c r="BH44" s="548"/>
      <c r="BI44" s="548" t="s">
        <v>143</v>
      </c>
      <c r="BJ44" s="548"/>
      <c r="BK44" s="548" t="s">
        <v>144</v>
      </c>
      <c r="BL44" s="548"/>
      <c r="BM44" s="548" t="s">
        <v>145</v>
      </c>
      <c r="BN44" s="548"/>
      <c r="BO44" s="548" t="s">
        <v>146</v>
      </c>
      <c r="BP44" s="548"/>
      <c r="BQ44" s="548" t="s">
        <v>147</v>
      </c>
      <c r="BR44" s="548"/>
      <c r="BS44" s="548" t="s">
        <v>148</v>
      </c>
    </row>
    <row r="45" spans="1:71" ht="24.95" customHeight="1" thickBot="1" x14ac:dyDescent="0.3">
      <c r="B45" s="136" t="s">
        <v>88</v>
      </c>
      <c r="C45" s="256" t="s">
        <v>200</v>
      </c>
      <c r="D45" s="257"/>
      <c r="E45" s="257"/>
      <c r="F45" s="258"/>
      <c r="G45" s="259"/>
      <c r="H45" s="260"/>
      <c r="I45" s="259"/>
      <c r="J45" s="260"/>
      <c r="K45" s="259"/>
      <c r="L45" s="260"/>
      <c r="M45" s="259"/>
      <c r="N45" s="260"/>
      <c r="O45" s="259"/>
      <c r="P45" s="260"/>
      <c r="Q45" s="259"/>
      <c r="R45" s="260"/>
      <c r="S45" s="259"/>
      <c r="T45" s="260"/>
      <c r="U45" s="259"/>
      <c r="V45" s="260"/>
      <c r="W45" s="259"/>
      <c r="X45" s="260"/>
      <c r="Y45" s="259"/>
      <c r="Z45" s="260"/>
      <c r="AA45" s="259"/>
      <c r="AB45" s="260"/>
      <c r="AC45" s="259"/>
      <c r="AD45" s="260"/>
      <c r="AE45" s="259"/>
      <c r="AF45" s="260"/>
      <c r="AG45" s="259"/>
      <c r="AH45" s="260"/>
      <c r="AI45" s="259"/>
      <c r="AJ45" s="260"/>
      <c r="AK45" s="259"/>
      <c r="AL45" s="261"/>
      <c r="AO45" s="462" t="str">
        <f>IF(AND(G45&gt;1,G45&lt;&gt;""),"RED",IF(AND(G45&gt;0,ISNUMBER(G18)=TRUE,G18&lt;&gt;0),"White",IF(AND(G45&gt;0,G45&lt;1,G45&lt;&gt;"",G18&gt;0,G18&lt;1),"White","gray")))</f>
        <v>gray</v>
      </c>
      <c r="AP45" s="462"/>
      <c r="AQ45" s="462" t="str">
        <f>IF(AND(I45&gt;1,I45&lt;&gt;""),"RED",IF(AND(I45&gt;0,ISNUMBER(I18)=TRUE,I18&lt;&gt;0),"White",IF(AND(I45&gt;0,I45&lt;1,I45&lt;&gt;"",I18&gt;0,I18&lt;1),"White","gray")))</f>
        <v>gray</v>
      </c>
      <c r="AR45" s="548"/>
      <c r="AS45" s="462" t="str">
        <f>IF(AND(K45&gt;1,K45&lt;&gt;""),"RED",IF(AND(K45&gt;0,ISNUMBER(K18)=TRUE,K18&lt;&gt;0),"White",IF(AND(K45&gt;0,K45&lt;1,K45&lt;&gt;"",K18&gt;0,K18&lt;1),"White","gray")))</f>
        <v>gray</v>
      </c>
      <c r="AT45" s="462"/>
      <c r="AU45" s="462" t="str">
        <f>IF(AND(M45&gt;1,M45&lt;&gt;""),"RED",IF(AND(M45&gt;0,ISNUMBER(M18)=TRUE,M18&lt;&gt;0),"White",IF(AND(M45&gt;0,M45&lt;1,M45&lt;&gt;"",M18&gt;0,M18&lt;1),"White","gray")))</f>
        <v>gray</v>
      </c>
      <c r="AV45" s="548"/>
      <c r="AW45" s="462" t="str">
        <f>IF(AND(O45&gt;1,O45&lt;&gt;""),"RED",IF(AND(O45&gt;0,ISNUMBER(O18)=TRUE,O18&lt;&gt;0),"White",IF(AND(O45&gt;0,O45&lt;1,O45&lt;&gt;"",O18&gt;0,O18&lt;1),"White","gray")))</f>
        <v>gray</v>
      </c>
      <c r="AX45" s="462"/>
      <c r="AY45" s="462" t="str">
        <f>IF(AND(Q45&gt;1,Q45&lt;&gt;""),"RED",IF(AND(Q45&gt;0,ISNUMBER(Q18)=TRUE,Q18&lt;&gt;0),"White",IF(AND(Q45&gt;0,Q45&lt;1,Q45&lt;&gt;"",Q18&gt;0,Q18&lt;1),"White","gray")))</f>
        <v>gray</v>
      </c>
      <c r="AZ45" s="548"/>
      <c r="BA45" s="462" t="str">
        <f>IF(AND(S45&gt;1,S45&lt;&gt;""),"RED",IF(AND(S45&gt;0,ISNUMBER(S18)=TRUE,S18&lt;&gt;0),"White",IF(AND(S45&gt;0,S45&lt;1,S45&lt;&gt;"",S18&gt;0,S18&lt;1),"White","gray")))</f>
        <v>gray</v>
      </c>
      <c r="BB45" s="462"/>
      <c r="BC45" s="462" t="str">
        <f>IF(AND(U45&gt;1,U45&lt;&gt;""),"RED",IF(AND(U45&gt;0,ISNUMBER(U18)=TRUE,U18&lt;&gt;0),"White",IF(AND(U45&gt;0,U45&lt;1,U45&lt;&gt;"",U18&gt;0,U18&lt;1),"White","gray")))</f>
        <v>gray</v>
      </c>
      <c r="BD45" s="548"/>
      <c r="BE45" s="462" t="str">
        <f>IF(AND(W45&gt;1,W45&lt;&gt;""),"RED",IF(AND(W45&gt;0,ISNUMBER(W18)=TRUE,W18&lt;&gt;0),"White",IF(AND(W45&gt;0,W45&lt;1,W45&lt;&gt;"",W18&gt;0,W18&lt;1),"White","gray")))</f>
        <v>gray</v>
      </c>
      <c r="BF45" s="548"/>
      <c r="BG45" s="462" t="str">
        <f>IF(AND(Y45&gt;1,Y45&lt;&gt;""),"RED",IF(AND(Y45&gt;0,ISNUMBER(Y18)=TRUE,Y18&lt;&gt;0),"White",IF(AND(Y45&gt;0,Y45&lt;1,Y45&lt;&gt;"",Y18&gt;0,Y18&lt;1),"White","gray")))</f>
        <v>gray</v>
      </c>
      <c r="BH45" s="548"/>
      <c r="BI45" s="462" t="str">
        <f>IF(AND(AA45&gt;1,AA45&lt;&gt;""),"RED",IF(AND(AA45&gt;0,ISNUMBER(AA18)=TRUE,AA18&lt;&gt;0),"White",IF(AND(AA45&gt;0,AA45&lt;1,AA45&lt;&gt;"",AA18&gt;0,AA18&lt;1),"White","gray")))</f>
        <v>gray</v>
      </c>
      <c r="BJ45" s="548"/>
      <c r="BK45" s="462" t="str">
        <f>IF(AND(AC45&gt;1,AC45&lt;&gt;""),"RED",IF(AND(AC45&gt;0,ISNUMBER(AC18)=TRUE,AC18&lt;&gt;0),"White",IF(AND(AC45&gt;0,AC45&lt;1,AC45&lt;&gt;"",AC18&gt;0,AC18&lt;1),"White","gray")))</f>
        <v>gray</v>
      </c>
      <c r="BL45" s="548"/>
      <c r="BM45" s="462" t="str">
        <f>IF(AND(AE45&gt;1,AE45&lt;&gt;""),"RED",IF(AND(AE45&gt;0,ISNUMBER(AE18)=TRUE,AE18&lt;&gt;0),"White",IF(AND(AE45&gt;0,AE45&lt;1,AE45&lt;&gt;"",AE18&gt;0,AE18&lt;1),"White","gray")))</f>
        <v>gray</v>
      </c>
      <c r="BN45" s="548"/>
      <c r="BO45" s="462" t="str">
        <f>IF(AND(AG45&gt;1,AG45&lt;&gt;""),"RED",IF(AND(AG45&gt;0,ISNUMBER(AG18)=TRUE,AG18&lt;&gt;0),"White",IF(AND(AG45&gt;0,AG45&lt;1,AG45&lt;&gt;"",AG18&gt;0,AG18&lt;1),"White","gray")))</f>
        <v>gray</v>
      </c>
      <c r="BP45" s="548"/>
      <c r="BQ45" s="462" t="str">
        <f>IF(AND(AI45&gt;1,AI45&lt;&gt;""),"RED",IF(AND(AI45&gt;0,ISNUMBER(AI18)=TRUE,AI18&lt;&gt;0),"White",IF(AND(AI45&gt;0,AI45&lt;1,AI45&lt;&gt;"",AI18&gt;0,AI18&lt;1),"White","gray")))</f>
        <v>gray</v>
      </c>
      <c r="BR45" s="548"/>
      <c r="BS45" s="462" t="str">
        <f>IF(AND(AK45&gt;1,AK45&lt;&gt;""),"RED",IF(AND(AK45&gt;0,ISNUMBER(AK18)=TRUE,AK18&lt;&gt;0),"White",IF(AND(AK45&gt;0,AK45&lt;1,AK45&lt;&gt;"",AK18&gt;0,AK18&lt;1),"White","gray")))</f>
        <v>gray</v>
      </c>
    </row>
    <row r="46" spans="1:71" s="107" customFormat="1" ht="4.5" customHeight="1" thickBot="1" x14ac:dyDescent="0.4">
      <c r="A46" s="93"/>
      <c r="B46" s="118"/>
      <c r="C46" s="119"/>
      <c r="D46" s="119"/>
      <c r="E46" s="119"/>
      <c r="F46" s="119"/>
      <c r="G46" s="120"/>
      <c r="H46" s="119"/>
      <c r="I46" s="119"/>
      <c r="J46" s="119"/>
      <c r="K46" s="121"/>
      <c r="L46" s="119"/>
      <c r="M46" s="119"/>
      <c r="N46" s="119"/>
      <c r="O46" s="121"/>
      <c r="P46" s="119"/>
      <c r="Q46" s="119"/>
      <c r="R46" s="119"/>
      <c r="S46" s="121"/>
      <c r="T46" s="119"/>
      <c r="U46" s="119"/>
      <c r="V46" s="119"/>
      <c r="W46" s="121"/>
      <c r="X46" s="119"/>
      <c r="Y46" s="119"/>
      <c r="Z46" s="119"/>
      <c r="AA46" s="121"/>
      <c r="AB46" s="119"/>
      <c r="AC46" s="119"/>
      <c r="AD46" s="119"/>
      <c r="AE46" s="121"/>
      <c r="AF46" s="119"/>
      <c r="AG46" s="119"/>
      <c r="AH46" s="119"/>
      <c r="AI46" s="121"/>
      <c r="AJ46" s="119"/>
      <c r="AK46" s="119"/>
      <c r="AL46" s="122"/>
      <c r="AM46" s="93"/>
      <c r="AO46" s="9"/>
      <c r="AQ46" s="109"/>
      <c r="AR46" s="109"/>
      <c r="AS46" s="109"/>
      <c r="AT46" s="109"/>
      <c r="AU46" s="109"/>
      <c r="AV46" s="109"/>
      <c r="AW46" s="109"/>
      <c r="AX46" s="109"/>
      <c r="AY46" s="109"/>
      <c r="AZ46" s="109"/>
      <c r="BA46" s="109"/>
      <c r="BB46" s="109"/>
      <c r="BC46" s="109"/>
    </row>
    <row r="47" spans="1:71" ht="4.5" customHeight="1" thickBot="1" x14ac:dyDescent="0.3">
      <c r="B47" s="125"/>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row>
    <row r="48" spans="1:71" s="7" customFormat="1" ht="24.75" customHeight="1" thickBot="1" x14ac:dyDescent="0.3">
      <c r="B48" s="262" t="s">
        <v>154</v>
      </c>
      <c r="C48" s="263"/>
      <c r="D48" s="263"/>
      <c r="E48" s="263"/>
      <c r="F48" s="26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4"/>
      <c r="AN48" s="192"/>
      <c r="AO48" s="9"/>
      <c r="AP48" s="264"/>
      <c r="AQ48" s="264"/>
      <c r="AR48" s="264"/>
      <c r="AS48" s="264"/>
      <c r="AT48" s="264"/>
      <c r="AU48" s="264"/>
      <c r="AV48" s="264"/>
      <c r="AW48" s="264"/>
      <c r="AX48" s="264"/>
      <c r="AY48" s="264"/>
      <c r="AZ48" s="264"/>
    </row>
    <row r="49" spans="1:55" ht="25.5" customHeight="1" thickBot="1" x14ac:dyDescent="0.3">
      <c r="B49" s="16" t="s">
        <v>155</v>
      </c>
      <c r="C49" s="265"/>
      <c r="D49" s="265"/>
      <c r="E49" s="265"/>
      <c r="F49" s="265"/>
      <c r="G49" s="253" t="str">
        <f>IF(G$13="","-",G$13)</f>
        <v>-</v>
      </c>
      <c r="H49" s="254"/>
      <c r="I49" s="254"/>
      <c r="J49" s="254"/>
      <c r="K49" s="253" t="str">
        <f>IF(K$13="","-",K$13)</f>
        <v>-</v>
      </c>
      <c r="L49" s="254"/>
      <c r="M49" s="254"/>
      <c r="N49" s="254"/>
      <c r="O49" s="253" t="str">
        <f>IF(O$13="","-",O$13)</f>
        <v>-</v>
      </c>
      <c r="P49" s="254"/>
      <c r="Q49" s="254"/>
      <c r="R49" s="254"/>
      <c r="S49" s="253" t="str">
        <f>IF(S$13="","-",S$13)</f>
        <v>-</v>
      </c>
      <c r="T49" s="254"/>
      <c r="U49" s="254"/>
      <c r="V49" s="254"/>
      <c r="W49" s="253" t="str">
        <f>IF(W$13="","-",W$13)</f>
        <v>-</v>
      </c>
      <c r="X49" s="254"/>
      <c r="Y49" s="254"/>
      <c r="Z49" s="254"/>
      <c r="AA49" s="253" t="str">
        <f>IF(AA$13="","-",AA$13)</f>
        <v>-</v>
      </c>
      <c r="AB49" s="254"/>
      <c r="AC49" s="254"/>
      <c r="AD49" s="254"/>
      <c r="AE49" s="253" t="str">
        <f>IF(AE$13="","-",AE$13)</f>
        <v xml:space="preserve"> </v>
      </c>
      <c r="AF49" s="254"/>
      <c r="AG49" s="254"/>
      <c r="AH49" s="254"/>
      <c r="AI49" s="253" t="str">
        <f>IF(AI$13="","-",AI$13)</f>
        <v xml:space="preserve"> </v>
      </c>
      <c r="AJ49" s="254"/>
      <c r="AK49" s="254"/>
      <c r="AL49" s="255"/>
    </row>
    <row r="50" spans="1:55" ht="31.5" customHeight="1" x14ac:dyDescent="0.25">
      <c r="B50" s="295" t="s">
        <v>93</v>
      </c>
      <c r="C50" s="137" t="s">
        <v>156</v>
      </c>
      <c r="D50" s="137"/>
      <c r="E50" s="138"/>
      <c r="F50" s="139"/>
      <c r="G50" s="549"/>
      <c r="H50" s="550"/>
      <c r="I50" s="550"/>
      <c r="J50" s="551"/>
      <c r="K50" s="549"/>
      <c r="L50" s="550"/>
      <c r="M50" s="550"/>
      <c r="N50" s="551"/>
      <c r="O50" s="549"/>
      <c r="P50" s="550"/>
      <c r="Q50" s="550"/>
      <c r="R50" s="551"/>
      <c r="S50" s="549"/>
      <c r="T50" s="550"/>
      <c r="U50" s="550"/>
      <c r="V50" s="551"/>
      <c r="W50" s="549"/>
      <c r="X50" s="550"/>
      <c r="Y50" s="550"/>
      <c r="Z50" s="551"/>
      <c r="AA50" s="549"/>
      <c r="AB50" s="550"/>
      <c r="AC50" s="550"/>
      <c r="AD50" s="551"/>
      <c r="AE50" s="549"/>
      <c r="AF50" s="550"/>
      <c r="AG50" s="550"/>
      <c r="AH50" s="551"/>
      <c r="AI50" s="552"/>
      <c r="AJ50" s="553"/>
      <c r="AK50" s="553"/>
      <c r="AL50" s="554"/>
    </row>
    <row r="51" spans="1:55" ht="18" customHeight="1" x14ac:dyDescent="0.25">
      <c r="B51" s="273" t="s">
        <v>94</v>
      </c>
      <c r="C51" s="137" t="s">
        <v>157</v>
      </c>
      <c r="D51" s="137"/>
      <c r="E51" s="138"/>
      <c r="F51" s="139"/>
      <c r="G51" s="549"/>
      <c r="H51" s="550"/>
      <c r="I51" s="550"/>
      <c r="J51" s="551"/>
      <c r="K51" s="549"/>
      <c r="L51" s="550"/>
      <c r="M51" s="550"/>
      <c r="N51" s="551"/>
      <c r="O51" s="549"/>
      <c r="P51" s="550"/>
      <c r="Q51" s="550"/>
      <c r="R51" s="551"/>
      <c r="S51" s="549"/>
      <c r="T51" s="550"/>
      <c r="U51" s="550"/>
      <c r="V51" s="551"/>
      <c r="W51" s="549"/>
      <c r="X51" s="550"/>
      <c r="Y51" s="550"/>
      <c r="Z51" s="551"/>
      <c r="AA51" s="549"/>
      <c r="AB51" s="550"/>
      <c r="AC51" s="550"/>
      <c r="AD51" s="551"/>
      <c r="AE51" s="549"/>
      <c r="AF51" s="550"/>
      <c r="AG51" s="550"/>
      <c r="AH51" s="551"/>
      <c r="AI51" s="555"/>
      <c r="AJ51" s="556"/>
      <c r="AK51" s="556"/>
      <c r="AL51" s="557"/>
    </row>
    <row r="52" spans="1:55" ht="16.5" customHeight="1" x14ac:dyDescent="0.25">
      <c r="B52" s="273" t="s">
        <v>96</v>
      </c>
      <c r="C52" s="137" t="s">
        <v>158</v>
      </c>
      <c r="D52" s="271"/>
      <c r="E52" s="138"/>
      <c r="F52" s="139"/>
      <c r="G52" s="558" t="str">
        <f>IF(G50-G51&gt;0,G50-G51,"-")</f>
        <v>-</v>
      </c>
      <c r="H52" s="559"/>
      <c r="I52" s="559"/>
      <c r="J52" s="560"/>
      <c r="K52" s="558" t="str">
        <f>IF(K50-K51&gt;0,K50-K51,"-")</f>
        <v>-</v>
      </c>
      <c r="L52" s="559"/>
      <c r="M52" s="559"/>
      <c r="N52" s="560"/>
      <c r="O52" s="558" t="str">
        <f>IF(O50-O51&gt;0,O50-O51,"-")</f>
        <v>-</v>
      </c>
      <c r="P52" s="559"/>
      <c r="Q52" s="559"/>
      <c r="R52" s="560"/>
      <c r="S52" s="558" t="str">
        <f>IF(S50-S51&gt;0,S50-S51,"-")</f>
        <v>-</v>
      </c>
      <c r="T52" s="559"/>
      <c r="U52" s="559"/>
      <c r="V52" s="560"/>
      <c r="W52" s="558" t="str">
        <f>IF(W50-W51&gt;0,W50-W51,"-")</f>
        <v>-</v>
      </c>
      <c r="X52" s="559"/>
      <c r="Y52" s="559"/>
      <c r="Z52" s="560"/>
      <c r="AA52" s="558" t="str">
        <f>IF(AA50-AA51&gt;0,AA50-AA51,"-")</f>
        <v>-</v>
      </c>
      <c r="AB52" s="559"/>
      <c r="AC52" s="559"/>
      <c r="AD52" s="560"/>
      <c r="AE52" s="558" t="str">
        <f>IF(AE50-AE51&gt;0,AE50-AE51,"-")</f>
        <v>-</v>
      </c>
      <c r="AF52" s="559"/>
      <c r="AG52" s="559"/>
      <c r="AH52" s="560"/>
      <c r="AI52" s="558" t="str">
        <f>IF(AI50-AI51&gt;0,AI50-AI51,"-")</f>
        <v>-</v>
      </c>
      <c r="AJ52" s="559"/>
      <c r="AK52" s="559"/>
      <c r="AL52" s="561"/>
    </row>
    <row r="53" spans="1:55" ht="18.75" customHeight="1" x14ac:dyDescent="0.25">
      <c r="B53" s="136" t="s">
        <v>98</v>
      </c>
      <c r="C53" s="271" t="s">
        <v>159</v>
      </c>
      <c r="D53" s="271"/>
      <c r="E53" s="138"/>
      <c r="F53" s="139"/>
      <c r="G53" s="562">
        <v>0</v>
      </c>
      <c r="H53" s="563"/>
      <c r="I53" s="563"/>
      <c r="J53" s="564"/>
      <c r="K53" s="562">
        <v>0</v>
      </c>
      <c r="L53" s="563"/>
      <c r="M53" s="563"/>
      <c r="N53" s="564"/>
      <c r="O53" s="562">
        <v>0</v>
      </c>
      <c r="P53" s="563"/>
      <c r="Q53" s="563"/>
      <c r="R53" s="564"/>
      <c r="S53" s="562">
        <v>0</v>
      </c>
      <c r="T53" s="563"/>
      <c r="U53" s="563"/>
      <c r="V53" s="564"/>
      <c r="W53" s="562">
        <v>0</v>
      </c>
      <c r="X53" s="563"/>
      <c r="Y53" s="563"/>
      <c r="Z53" s="564"/>
      <c r="AA53" s="562"/>
      <c r="AB53" s="563"/>
      <c r="AC53" s="563"/>
      <c r="AD53" s="564"/>
      <c r="AE53" s="562"/>
      <c r="AF53" s="563"/>
      <c r="AG53" s="563"/>
      <c r="AH53" s="564"/>
      <c r="AI53" s="562"/>
      <c r="AJ53" s="563"/>
      <c r="AK53" s="563"/>
      <c r="AL53" s="564"/>
    </row>
    <row r="54" spans="1:55" ht="30.75" customHeight="1" x14ac:dyDescent="0.25">
      <c r="B54" s="152" t="s">
        <v>99</v>
      </c>
      <c r="C54" s="271" t="s">
        <v>160</v>
      </c>
      <c r="D54" s="271"/>
      <c r="E54" s="138"/>
      <c r="F54" s="139"/>
      <c r="G54" s="565" t="str">
        <f>IF(G50=0,"-",IF(AND(G50&gt;0,OR(G20=0,G52="-",G53=0)),0,IF(OR(G21=0,G21=""),0,G$53*(G$52/60)/(G$19/G$21))))</f>
        <v>-</v>
      </c>
      <c r="H54" s="566"/>
      <c r="I54" s="566"/>
      <c r="J54" s="567"/>
      <c r="K54" s="565" t="str">
        <f>IF(K50=0,"-",IF(AND(K50&gt;0,OR(K20=0,K52="-",K53=0)),0,IF(OR(K21=0,K21=""),0,K$53*(K$52/60)/(K$19/K$21))))</f>
        <v>-</v>
      </c>
      <c r="L54" s="566"/>
      <c r="M54" s="566"/>
      <c r="N54" s="567"/>
      <c r="O54" s="565" t="str">
        <f>IF(O50=0,"-",IF(AND(O50&gt;0,OR(O20=0,O52="-",O53=0)),0,IF(OR(O21=0,O21=""),0,O$53*(O$52/60)/(O$19/O$21))))</f>
        <v>-</v>
      </c>
      <c r="P54" s="566"/>
      <c r="Q54" s="566"/>
      <c r="R54" s="567"/>
      <c r="S54" s="565" t="str">
        <f>IF(S50=0,"-",IF(AND(S50&gt;0,OR(S20=0,S52="-",S53=0)),0,IF(OR(S21=0,S21=""),0,S$53*(S$52/60)/(S$19/S$21))))</f>
        <v>-</v>
      </c>
      <c r="T54" s="566"/>
      <c r="U54" s="566"/>
      <c r="V54" s="567"/>
      <c r="W54" s="565" t="str">
        <f>IF(W50=0,"-",IF(AND(W50&gt;0,OR(W20=0,W52="-",W53=0)),0,IF(OR(W21=0,W21=""),0,W$53*(W$52/60)/(W$19/W$21))))</f>
        <v>-</v>
      </c>
      <c r="X54" s="566"/>
      <c r="Y54" s="566"/>
      <c r="Z54" s="567"/>
      <c r="AA54" s="565" t="str">
        <f>IF(AA50=0,"-",IF(AND(AA50&gt;0,OR(AA20=0,AA52="-",AA53=0)),0,IF(OR(AA21=0,AA21=""),0,AA$53*(AA$52/60)/(AA$19/AA$21))))</f>
        <v>-</v>
      </c>
      <c r="AB54" s="566"/>
      <c r="AC54" s="566"/>
      <c r="AD54" s="567"/>
      <c r="AE54" s="565" t="str">
        <f>IF(AE50=0,"-",IF(AND(AE50&gt;0,OR(AE20=0,AE52="-",AE53=0)),0,IF(OR(AE21=0,AE21=""),0,AE$53*(AE$52/60)/(AE$19/AE$21))))</f>
        <v>-</v>
      </c>
      <c r="AF54" s="566"/>
      <c r="AG54" s="566"/>
      <c r="AH54" s="567"/>
      <c r="AI54" s="565" t="str">
        <f>IF(AI50=0,"-",IF(AND(AI50&gt;0,OR(AI20=0,AI52="-",AI53=0)),0,IF(OR(AI21=0,AI21=""),0,AI$53*(AI$52/60)/(AI$19/AI$21))))</f>
        <v>-</v>
      </c>
      <c r="AJ54" s="566"/>
      <c r="AK54" s="566"/>
      <c r="AL54" s="567"/>
    </row>
    <row r="55" spans="1:55" ht="30.75" hidden="1" customHeight="1" x14ac:dyDescent="0.25">
      <c r="B55" s="152" t="s">
        <v>101</v>
      </c>
      <c r="C55" s="137" t="s">
        <v>161</v>
      </c>
      <c r="D55" s="271"/>
      <c r="E55" s="138"/>
      <c r="F55" s="139"/>
      <c r="G55" s="568" t="str">
        <f>IF(G54="-","-",IF(G$52-G$53+G$54&gt;0,G$52-G$53+G$54,"-"))</f>
        <v>-</v>
      </c>
      <c r="H55" s="569"/>
      <c r="I55" s="569"/>
      <c r="J55" s="570"/>
      <c r="K55" s="568" t="str">
        <f>IF(K54="-","-",IF(K$52-K$53+K$54&gt;0,K$52-K$53+K$54,"-"))</f>
        <v>-</v>
      </c>
      <c r="L55" s="569"/>
      <c r="M55" s="569"/>
      <c r="N55" s="570"/>
      <c r="O55" s="568" t="str">
        <f>IF(O54="-","-",IF(O$52-O$53+O$54&gt;0,O$52-O$53+O$54,"-"))</f>
        <v>-</v>
      </c>
      <c r="P55" s="569"/>
      <c r="Q55" s="569"/>
      <c r="R55" s="570"/>
      <c r="S55" s="568" t="str">
        <f>IF(S54="-","-",IF(S$52-S$53+S$54&gt;0,S$52-S$53+S$54,"-"))</f>
        <v>-</v>
      </c>
      <c r="T55" s="569"/>
      <c r="U55" s="569"/>
      <c r="V55" s="570"/>
      <c r="W55" s="568" t="str">
        <f>IF(W54="-","-",IF(W$52-W$53+W$54&gt;0,W$52-W$53+W$54,"-"))</f>
        <v>-</v>
      </c>
      <c r="X55" s="569"/>
      <c r="Y55" s="569"/>
      <c r="Z55" s="570"/>
      <c r="AA55" s="568" t="str">
        <f>IF(AA54="-","-",IF(AA$52-AA$53+AA$54&gt;0,AA$52-AA$53+AA$54,"-"))</f>
        <v>-</v>
      </c>
      <c r="AB55" s="569"/>
      <c r="AC55" s="569"/>
      <c r="AD55" s="570"/>
      <c r="AE55" s="568" t="str">
        <f>IF(AE54="-","-",IF(AE$52-AE$53+AE$54&gt;0,AE$52-AE$53+AE$54,"-"))</f>
        <v>-</v>
      </c>
      <c r="AF55" s="569"/>
      <c r="AG55" s="569"/>
      <c r="AH55" s="570"/>
      <c r="AI55" s="568" t="str">
        <f>IF(AI54="-","-",IF(AI$52-AI$53+AI$54&gt;0,AI$52-AI$53+AI$54,"-"))</f>
        <v>-</v>
      </c>
      <c r="AJ55" s="569"/>
      <c r="AK55" s="569"/>
      <c r="AL55" s="570"/>
    </row>
    <row r="56" spans="1:55" ht="15.75" customHeight="1" thickBot="1" x14ac:dyDescent="0.3">
      <c r="B56" s="136" t="s">
        <v>103</v>
      </c>
      <c r="C56" s="271" t="s">
        <v>162</v>
      </c>
      <c r="D56" s="271"/>
      <c r="E56" s="138"/>
      <c r="F56" s="139"/>
      <c r="G56" s="571"/>
      <c r="H56" s="572"/>
      <c r="I56" s="572"/>
      <c r="J56" s="573"/>
      <c r="K56" s="571"/>
      <c r="L56" s="572"/>
      <c r="M56" s="572"/>
      <c r="N56" s="573"/>
      <c r="O56" s="571"/>
      <c r="P56" s="572"/>
      <c r="Q56" s="572"/>
      <c r="R56" s="573"/>
      <c r="S56" s="571"/>
      <c r="T56" s="572"/>
      <c r="U56" s="572"/>
      <c r="V56" s="573"/>
      <c r="W56" s="571"/>
      <c r="X56" s="572"/>
      <c r="Y56" s="572"/>
      <c r="Z56" s="573"/>
      <c r="AA56" s="571"/>
      <c r="AB56" s="572"/>
      <c r="AC56" s="572"/>
      <c r="AD56" s="573"/>
      <c r="AE56" s="571"/>
      <c r="AF56" s="572"/>
      <c r="AG56" s="572"/>
      <c r="AH56" s="573"/>
      <c r="AI56" s="571"/>
      <c r="AJ56" s="572"/>
      <c r="AK56" s="572"/>
      <c r="AL56" s="573"/>
    </row>
    <row r="57" spans="1:55" ht="18" customHeight="1" thickTop="1" x14ac:dyDescent="0.25">
      <c r="B57" s="273" t="s">
        <v>163</v>
      </c>
      <c r="C57" s="271" t="s">
        <v>164</v>
      </c>
      <c r="D57" s="271"/>
      <c r="E57" s="138"/>
      <c r="F57" s="139"/>
      <c r="G57" s="565" t="str">
        <f>IF(G52="-","-",G52-G53-G56)</f>
        <v>-</v>
      </c>
      <c r="H57" s="574"/>
      <c r="I57" s="574"/>
      <c r="J57" s="575"/>
      <c r="K57" s="565" t="str">
        <f>IF(K52="-","-",K52-K53-K56)</f>
        <v>-</v>
      </c>
      <c r="L57" s="574"/>
      <c r="M57" s="574"/>
      <c r="N57" s="575"/>
      <c r="O57" s="565" t="str">
        <f>IF(O52="-","-",O52-O53-O56)</f>
        <v>-</v>
      </c>
      <c r="P57" s="574"/>
      <c r="Q57" s="574"/>
      <c r="R57" s="575"/>
      <c r="S57" s="565" t="str">
        <f>IF(S52="-","-",S52-S53-S56)</f>
        <v>-</v>
      </c>
      <c r="T57" s="574"/>
      <c r="U57" s="574"/>
      <c r="V57" s="575"/>
      <c r="W57" s="565" t="str">
        <f>IF(W52="-","-",W52-W53-W56)</f>
        <v>-</v>
      </c>
      <c r="X57" s="574"/>
      <c r="Y57" s="574"/>
      <c r="Z57" s="575"/>
      <c r="AA57" s="565" t="str">
        <f>IF(AA52="-","-",AA52-AA53-AA56)</f>
        <v>-</v>
      </c>
      <c r="AB57" s="574"/>
      <c r="AC57" s="574"/>
      <c r="AD57" s="575"/>
      <c r="AE57" s="565" t="str">
        <f>IF(AE52="-","-",AE52-AE53-AE56)</f>
        <v>-</v>
      </c>
      <c r="AF57" s="574"/>
      <c r="AG57" s="574"/>
      <c r="AH57" s="575"/>
      <c r="AI57" s="565" t="str">
        <f>IF(AI52="-","-",AI52-AI53-AI56)</f>
        <v>-</v>
      </c>
      <c r="AJ57" s="574"/>
      <c r="AK57" s="574"/>
      <c r="AL57" s="575"/>
    </row>
    <row r="58" spans="1:55" ht="20.100000000000001" customHeight="1" thickBot="1" x14ac:dyDescent="0.3">
      <c r="B58" s="273" t="s">
        <v>165</v>
      </c>
      <c r="C58" s="576" t="s">
        <v>166</v>
      </c>
      <c r="D58" s="576"/>
      <c r="E58" s="224"/>
      <c r="F58" s="225"/>
      <c r="G58" s="226" t="str">
        <f>IF(G52="-","-",((G52-G54-G56)/G52))</f>
        <v>-</v>
      </c>
      <c r="H58" s="227"/>
      <c r="I58" s="227"/>
      <c r="J58" s="227"/>
      <c r="K58" s="226" t="str">
        <f>IF(K52="-","-",((K52-K54-K56)/K52))</f>
        <v>-</v>
      </c>
      <c r="L58" s="227"/>
      <c r="M58" s="227"/>
      <c r="N58" s="227"/>
      <c r="O58" s="226" t="str">
        <f>IF(O52="-","-",((O52-O54-O56)/O52))</f>
        <v>-</v>
      </c>
      <c r="P58" s="227"/>
      <c r="Q58" s="227"/>
      <c r="R58" s="227"/>
      <c r="S58" s="226" t="str">
        <f>IF(S52="-","-",((S52-S54-S56)/S52))</f>
        <v>-</v>
      </c>
      <c r="T58" s="227"/>
      <c r="U58" s="227"/>
      <c r="V58" s="227"/>
      <c r="W58" s="226" t="str">
        <f>IF(W52="-","-",((W52-W54-W56)/W52))</f>
        <v>-</v>
      </c>
      <c r="X58" s="227"/>
      <c r="Y58" s="227"/>
      <c r="Z58" s="227"/>
      <c r="AA58" s="226" t="str">
        <f>IF(AA52="-","-",((AA52-AA54-AA56)/AA52))</f>
        <v>-</v>
      </c>
      <c r="AB58" s="227"/>
      <c r="AC58" s="227"/>
      <c r="AD58" s="227"/>
      <c r="AE58" s="226" t="str">
        <f>IF(AE52="-","-",((AE52-AE54-AE56)/AE52))</f>
        <v>-</v>
      </c>
      <c r="AF58" s="227"/>
      <c r="AG58" s="227"/>
      <c r="AH58" s="227"/>
      <c r="AI58" s="226" t="str">
        <f>IF(AI52="-","-",((AI52-AI54-AI56)/AI52))</f>
        <v>-</v>
      </c>
      <c r="AJ58" s="227"/>
      <c r="AK58" s="227"/>
      <c r="AL58" s="229"/>
    </row>
    <row r="59" spans="1:55" s="107" customFormat="1" ht="4.5" customHeight="1" thickBot="1" x14ac:dyDescent="0.4">
      <c r="A59" s="93"/>
      <c r="B59" s="118"/>
      <c r="C59" s="119"/>
      <c r="D59" s="119"/>
      <c r="E59" s="119"/>
      <c r="F59" s="119"/>
      <c r="G59" s="120"/>
      <c r="H59" s="119"/>
      <c r="I59" s="119"/>
      <c r="J59" s="119"/>
      <c r="K59" s="121"/>
      <c r="L59" s="119"/>
      <c r="M59" s="119"/>
      <c r="N59" s="119"/>
      <c r="O59" s="121"/>
      <c r="P59" s="119"/>
      <c r="Q59" s="119"/>
      <c r="R59" s="119"/>
      <c r="S59" s="121"/>
      <c r="T59" s="119"/>
      <c r="U59" s="119"/>
      <c r="V59" s="119"/>
      <c r="W59" s="121"/>
      <c r="X59" s="119"/>
      <c r="Y59" s="119"/>
      <c r="Z59" s="119"/>
      <c r="AA59" s="121"/>
      <c r="AB59" s="119"/>
      <c r="AC59" s="119"/>
      <c r="AD59" s="119"/>
      <c r="AE59" s="121"/>
      <c r="AF59" s="119"/>
      <c r="AG59" s="119"/>
      <c r="AH59" s="119"/>
      <c r="AI59" s="121"/>
      <c r="AJ59" s="119"/>
      <c r="AK59" s="119"/>
      <c r="AL59" s="122"/>
      <c r="AM59" s="93"/>
      <c r="AO59" s="9"/>
      <c r="AQ59" s="109"/>
      <c r="AR59" s="109"/>
      <c r="AS59" s="109"/>
      <c r="AT59" s="109"/>
      <c r="AU59" s="109"/>
      <c r="AV59" s="109"/>
      <c r="AW59" s="109"/>
      <c r="AX59" s="109"/>
      <c r="AY59" s="109"/>
      <c r="AZ59" s="109"/>
      <c r="BA59" s="109"/>
      <c r="BB59" s="109"/>
      <c r="BC59" s="109"/>
    </row>
    <row r="60" spans="1:55" ht="4.5" customHeight="1" thickBot="1" x14ac:dyDescent="0.3">
      <c r="B60" s="12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55" ht="24" customHeight="1" thickBot="1" x14ac:dyDescent="0.3">
      <c r="B61" s="16" t="s">
        <v>167</v>
      </c>
      <c r="C61" s="265"/>
      <c r="D61" s="265"/>
      <c r="E61" s="265"/>
      <c r="F61" s="265"/>
      <c r="G61" s="577"/>
      <c r="H61" s="577"/>
      <c r="I61" s="577"/>
      <c r="J61" s="577"/>
      <c r="K61" s="577"/>
      <c r="L61" s="577"/>
      <c r="M61" s="577"/>
      <c r="N61" s="577"/>
      <c r="O61" s="577"/>
      <c r="P61" s="577"/>
      <c r="Q61" s="577"/>
      <c r="R61" s="577"/>
      <c r="S61" s="577"/>
      <c r="T61" s="577"/>
      <c r="U61" s="577"/>
      <c r="V61" s="577"/>
      <c r="W61" s="577"/>
      <c r="X61" s="577"/>
      <c r="Y61" s="577"/>
      <c r="Z61" s="577"/>
      <c r="AA61" s="577"/>
      <c r="AB61" s="577"/>
      <c r="AC61" s="577"/>
      <c r="AD61" s="577"/>
      <c r="AE61" s="577"/>
      <c r="AF61" s="577"/>
      <c r="AG61" s="577"/>
      <c r="AH61" s="577"/>
      <c r="AI61" s="577"/>
      <c r="AJ61" s="577"/>
      <c r="AK61" s="577"/>
      <c r="AL61" s="578"/>
    </row>
    <row r="62" spans="1:55" ht="16.5" customHeight="1" x14ac:dyDescent="0.25">
      <c r="B62" s="273" t="s">
        <v>168</v>
      </c>
      <c r="C62" s="137" t="s">
        <v>169</v>
      </c>
      <c r="D62" s="137"/>
      <c r="E62" s="271"/>
      <c r="F62" s="139"/>
      <c r="G62" s="552"/>
      <c r="H62" s="553"/>
      <c r="I62" s="553"/>
      <c r="J62" s="554"/>
      <c r="K62" s="552"/>
      <c r="L62" s="553"/>
      <c r="M62" s="553"/>
      <c r="N62" s="554"/>
      <c r="O62" s="552"/>
      <c r="P62" s="553"/>
      <c r="Q62" s="553"/>
      <c r="R62" s="554"/>
      <c r="S62" s="552"/>
      <c r="T62" s="553"/>
      <c r="U62" s="553"/>
      <c r="V62" s="554"/>
      <c r="W62" s="552"/>
      <c r="X62" s="553"/>
      <c r="Y62" s="553"/>
      <c r="Z62" s="554"/>
      <c r="AA62" s="552"/>
      <c r="AB62" s="553"/>
      <c r="AC62" s="553"/>
      <c r="AD62" s="554"/>
      <c r="AE62" s="552"/>
      <c r="AF62" s="553"/>
      <c r="AG62" s="553"/>
      <c r="AH62" s="554"/>
      <c r="AI62" s="552"/>
      <c r="AJ62" s="553"/>
      <c r="AK62" s="553"/>
      <c r="AL62" s="554"/>
    </row>
    <row r="63" spans="1:55" ht="16.5" customHeight="1" x14ac:dyDescent="0.25">
      <c r="B63" s="273" t="s">
        <v>170</v>
      </c>
      <c r="C63" s="137" t="s">
        <v>171</v>
      </c>
      <c r="D63" s="137"/>
      <c r="E63" s="271"/>
      <c r="F63" s="139"/>
      <c r="G63" s="579"/>
      <c r="H63" s="580"/>
      <c r="I63" s="580"/>
      <c r="J63" s="581"/>
      <c r="K63" s="579"/>
      <c r="L63" s="580"/>
      <c r="M63" s="580"/>
      <c r="N63" s="581"/>
      <c r="O63" s="579"/>
      <c r="P63" s="580"/>
      <c r="Q63" s="580"/>
      <c r="R63" s="581"/>
      <c r="S63" s="579"/>
      <c r="T63" s="580"/>
      <c r="U63" s="580"/>
      <c r="V63" s="581"/>
      <c r="W63" s="579"/>
      <c r="X63" s="580"/>
      <c r="Y63" s="580"/>
      <c r="Z63" s="581"/>
      <c r="AA63" s="579"/>
      <c r="AB63" s="580"/>
      <c r="AC63" s="580"/>
      <c r="AD63" s="581"/>
      <c r="AE63" s="579"/>
      <c r="AF63" s="580"/>
      <c r="AG63" s="580"/>
      <c r="AH63" s="581"/>
      <c r="AI63" s="579"/>
      <c r="AJ63" s="580"/>
      <c r="AK63" s="580"/>
      <c r="AL63" s="581"/>
    </row>
    <row r="64" spans="1:55" ht="20.100000000000001" customHeight="1" x14ac:dyDescent="0.25">
      <c r="B64" s="273" t="s">
        <v>172</v>
      </c>
      <c r="C64" s="223" t="s">
        <v>173</v>
      </c>
      <c r="D64" s="223"/>
      <c r="E64" s="633"/>
      <c r="F64" s="225"/>
      <c r="G64" s="582" t="str">
        <f>IF(AND(G57&lt;&gt;"-",G62&gt;0,G63&lt;&gt;"-"),((G62*G63/60)/G57),"-")</f>
        <v>-</v>
      </c>
      <c r="H64" s="583"/>
      <c r="I64" s="583"/>
      <c r="J64" s="584"/>
      <c r="K64" s="582" t="str">
        <f>IF(AND(K57&lt;&gt;"-",K62&gt;0,K63&lt;&gt;"-"),((K62*K63/60)/K57),"-")</f>
        <v>-</v>
      </c>
      <c r="L64" s="583"/>
      <c r="M64" s="583"/>
      <c r="N64" s="584"/>
      <c r="O64" s="582" t="str">
        <f>IF(AND(O57&lt;&gt;"-",O62&gt;0,O63&lt;&gt;"-"),((O62*O63/60)/O57),"-")</f>
        <v>-</v>
      </c>
      <c r="P64" s="583"/>
      <c r="Q64" s="583"/>
      <c r="R64" s="584"/>
      <c r="S64" s="582" t="str">
        <f>IF(AND(S57&lt;&gt;"-",S62&gt;0,S63&lt;&gt;"-"),((S62*S63/60)/S57),"-")</f>
        <v>-</v>
      </c>
      <c r="T64" s="583"/>
      <c r="U64" s="583"/>
      <c r="V64" s="584"/>
      <c r="W64" s="582" t="str">
        <f>IF(AND(W57&lt;&gt;"-",W62&gt;0,W63&lt;&gt;"-"),((W62*W63/60)/W57),"-")</f>
        <v>-</v>
      </c>
      <c r="X64" s="583"/>
      <c r="Y64" s="583"/>
      <c r="Z64" s="584"/>
      <c r="AA64" s="582" t="str">
        <f>IF(AND(AA57&lt;&gt;"-",AA62&gt;0,AA63&lt;&gt;"-"),((AA62*AA63/60)/AA57),"-")</f>
        <v>-</v>
      </c>
      <c r="AB64" s="583"/>
      <c r="AC64" s="583"/>
      <c r="AD64" s="584"/>
      <c r="AE64" s="582" t="str">
        <f>IF(AND(AE57&lt;&gt;"-",AE62&gt;0,AE63&lt;&gt;"-"),((AE62*AE63/60)/AE57),"-")</f>
        <v>-</v>
      </c>
      <c r="AF64" s="583"/>
      <c r="AG64" s="583"/>
      <c r="AH64" s="584"/>
      <c r="AI64" s="582" t="str">
        <f>IF(AND(AI57&lt;&gt;"-",AI62&gt;0,AI63&lt;&gt;"-"),((AI62*AI63/60)/AI57),"-")</f>
        <v>-</v>
      </c>
      <c r="AJ64" s="583"/>
      <c r="AK64" s="583"/>
      <c r="AL64" s="584"/>
    </row>
    <row r="65" spans="1:55" ht="31.5" customHeight="1" thickBot="1" x14ac:dyDescent="0.3">
      <c r="B65" s="295" t="s">
        <v>174</v>
      </c>
      <c r="C65" s="137" t="s">
        <v>175</v>
      </c>
      <c r="D65" s="165"/>
      <c r="E65" s="138"/>
      <c r="F65" s="139"/>
      <c r="G65" s="585" t="str">
        <f>IF(OR(G64&lt;0,G64&gt;1,G57="-",G62="-",G64="-"),"-",G57-(G62*G63/60))</f>
        <v>-</v>
      </c>
      <c r="H65" s="586"/>
      <c r="I65" s="586"/>
      <c r="J65" s="587"/>
      <c r="K65" s="585" t="str">
        <f>IF(OR(K64&lt;0,K64&gt;1,K57="-",K62="-",K64="-"),"-",K57-(K62*K63/60))</f>
        <v>-</v>
      </c>
      <c r="L65" s="586"/>
      <c r="M65" s="586"/>
      <c r="N65" s="587"/>
      <c r="O65" s="585" t="str">
        <f>IF(OR(O64&lt;0,O64&gt;1,O57="-",O62="-",O64="-"),"-",O57-(O62*O63/60))</f>
        <v>-</v>
      </c>
      <c r="P65" s="586"/>
      <c r="Q65" s="586"/>
      <c r="R65" s="587"/>
      <c r="S65" s="585" t="str">
        <f>IF(OR(S64&lt;0,S64&gt;1,S57="-",S62="-",S64="-"),"-",S57-(S62*S63/60))</f>
        <v>-</v>
      </c>
      <c r="T65" s="586"/>
      <c r="U65" s="586"/>
      <c r="V65" s="587"/>
      <c r="W65" s="585" t="str">
        <f>IF(OR(W64&lt;0,W64&gt;1,W57="-",W62="-",W64="-"),"-",W57-(W62*W63/60))</f>
        <v>-</v>
      </c>
      <c r="X65" s="586"/>
      <c r="Y65" s="586"/>
      <c r="Z65" s="587"/>
      <c r="AA65" s="585" t="str">
        <f>IF(OR(AA64&lt;0,AA64&gt;1,AA57="-",AA62="-",AA64="-"),"-",AA57-(AA62*AA63/60))</f>
        <v>-</v>
      </c>
      <c r="AB65" s="586"/>
      <c r="AC65" s="586"/>
      <c r="AD65" s="587"/>
      <c r="AE65" s="585" t="str">
        <f>IF(OR(AE64&lt;0,AE64&gt;1,AE57="-",AE62="-",AE64="-"),"-",AE57-(AE62*AE63/60))</f>
        <v>-</v>
      </c>
      <c r="AF65" s="586"/>
      <c r="AG65" s="586"/>
      <c r="AH65" s="587"/>
      <c r="AI65" s="585" t="str">
        <f>IF(OR(AI64&lt;0,AI64&gt;1,AI57="-",AI62="-",AI64="-"),"-",AI57-(AI62*AI63/60))</f>
        <v>-</v>
      </c>
      <c r="AJ65" s="586"/>
      <c r="AK65" s="586"/>
      <c r="AL65" s="587"/>
    </row>
    <row r="66" spans="1:55" s="107" customFormat="1" ht="4.5" customHeight="1" thickBot="1" x14ac:dyDescent="0.4">
      <c r="A66" s="93"/>
      <c r="B66" s="118"/>
      <c r="C66" s="119"/>
      <c r="D66" s="119"/>
      <c r="E66" s="119"/>
      <c r="F66" s="119"/>
      <c r="G66" s="120"/>
      <c r="H66" s="119"/>
      <c r="I66" s="119"/>
      <c r="J66" s="119"/>
      <c r="K66" s="121"/>
      <c r="L66" s="119"/>
      <c r="M66" s="119"/>
      <c r="N66" s="119"/>
      <c r="O66" s="121"/>
      <c r="P66" s="119"/>
      <c r="Q66" s="119"/>
      <c r="R66" s="119"/>
      <c r="S66" s="121"/>
      <c r="T66" s="119"/>
      <c r="U66" s="119"/>
      <c r="V66" s="119"/>
      <c r="W66" s="121"/>
      <c r="X66" s="119"/>
      <c r="Y66" s="119"/>
      <c r="Z66" s="119"/>
      <c r="AA66" s="121"/>
      <c r="AB66" s="119"/>
      <c r="AC66" s="119"/>
      <c r="AD66" s="119"/>
      <c r="AE66" s="121"/>
      <c r="AF66" s="119"/>
      <c r="AG66" s="119"/>
      <c r="AH66" s="119"/>
      <c r="AI66" s="121"/>
      <c r="AJ66" s="119"/>
      <c r="AK66" s="119"/>
      <c r="AL66" s="122"/>
      <c r="AM66" s="93"/>
      <c r="AO66" s="9"/>
      <c r="AQ66" s="109"/>
      <c r="AR66" s="109"/>
      <c r="AS66" s="109"/>
      <c r="AT66" s="109"/>
      <c r="AU66" s="109"/>
      <c r="AV66" s="109"/>
      <c r="AW66" s="109"/>
      <c r="AX66" s="109"/>
      <c r="AY66" s="109"/>
      <c r="AZ66" s="109"/>
      <c r="BA66" s="109"/>
      <c r="BB66" s="109"/>
      <c r="BC66" s="109"/>
    </row>
    <row r="67" spans="1:55" ht="4.5" customHeight="1" thickBot="1" x14ac:dyDescent="0.3">
      <c r="B67" s="12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row>
    <row r="68" spans="1:55" ht="24" customHeight="1" thickBot="1" x14ac:dyDescent="0.3">
      <c r="B68" s="16" t="s">
        <v>176</v>
      </c>
      <c r="C68" s="265"/>
      <c r="D68" s="265"/>
      <c r="E68" s="265"/>
      <c r="F68" s="637"/>
      <c r="G68" s="634" t="s">
        <v>177</v>
      </c>
      <c r="H68" s="635"/>
      <c r="I68" s="636" t="s">
        <v>178</v>
      </c>
      <c r="J68" s="255"/>
      <c r="K68" s="634" t="s">
        <v>177</v>
      </c>
      <c r="L68" s="635"/>
      <c r="M68" s="636" t="s">
        <v>178</v>
      </c>
      <c r="N68" s="255"/>
      <c r="O68" s="634" t="s">
        <v>177</v>
      </c>
      <c r="P68" s="635"/>
      <c r="Q68" s="636" t="s">
        <v>178</v>
      </c>
      <c r="R68" s="255"/>
      <c r="S68" s="634" t="s">
        <v>177</v>
      </c>
      <c r="T68" s="635"/>
      <c r="U68" s="636" t="s">
        <v>178</v>
      </c>
      <c r="V68" s="255"/>
      <c r="W68" s="634" t="s">
        <v>177</v>
      </c>
      <c r="X68" s="635"/>
      <c r="Y68" s="636" t="s">
        <v>178</v>
      </c>
      <c r="Z68" s="255"/>
      <c r="AA68" s="634" t="s">
        <v>177</v>
      </c>
      <c r="AB68" s="635"/>
      <c r="AC68" s="636" t="s">
        <v>178</v>
      </c>
      <c r="AD68" s="255"/>
      <c r="AE68" s="634" t="s">
        <v>177</v>
      </c>
      <c r="AF68" s="635"/>
      <c r="AG68" s="636" t="s">
        <v>178</v>
      </c>
      <c r="AH68" s="255"/>
      <c r="AI68" s="634" t="s">
        <v>177</v>
      </c>
      <c r="AJ68" s="635"/>
      <c r="AK68" s="636" t="s">
        <v>178</v>
      </c>
      <c r="AL68" s="255"/>
    </row>
    <row r="69" spans="1:55" ht="16.5" customHeight="1" x14ac:dyDescent="0.25">
      <c r="B69" s="273" t="s">
        <v>179</v>
      </c>
      <c r="C69" s="137" t="s">
        <v>180</v>
      </c>
      <c r="D69" s="137"/>
      <c r="E69" s="271"/>
      <c r="F69" s="139"/>
      <c r="G69" s="588"/>
      <c r="H69" s="589"/>
      <c r="I69" s="590" t="str">
        <f>IF(AND(G69&gt;0,G$62&gt;0),G69/G$62,"-")</f>
        <v>-</v>
      </c>
      <c r="J69" s="591"/>
      <c r="K69" s="588"/>
      <c r="L69" s="589"/>
      <c r="M69" s="590" t="str">
        <f>IF(AND(K69&gt;0,K$62&gt;0),K69/K$62,"-")</f>
        <v>-</v>
      </c>
      <c r="N69" s="591"/>
      <c r="O69" s="588"/>
      <c r="P69" s="589"/>
      <c r="Q69" s="590" t="str">
        <f>IF(AND(O69&gt;0,O$62&gt;0),O69/O$62,"-")</f>
        <v>-</v>
      </c>
      <c r="R69" s="591"/>
      <c r="S69" s="588"/>
      <c r="T69" s="589"/>
      <c r="U69" s="590" t="str">
        <f>IF(AND(S69&gt;0,S$62&gt;0),S69/S$62,"-")</f>
        <v>-</v>
      </c>
      <c r="V69" s="591"/>
      <c r="W69" s="588"/>
      <c r="X69" s="589"/>
      <c r="Y69" s="590" t="str">
        <f>IF(AND(W69&gt;0,W$62&gt;0),W69/W$62,"-")</f>
        <v>-</v>
      </c>
      <c r="Z69" s="591"/>
      <c r="AA69" s="588"/>
      <c r="AB69" s="589"/>
      <c r="AC69" s="590" t="str">
        <f>IF(AND(AA69&gt;0,AA$62&gt;0),AA69/AA$62,"-")</f>
        <v>-</v>
      </c>
      <c r="AD69" s="591"/>
      <c r="AE69" s="588"/>
      <c r="AF69" s="589"/>
      <c r="AG69" s="590" t="str">
        <f>IF(AND(AE69&gt;0,AE$62&gt;0),AE69/AE$62,"-")</f>
        <v>-</v>
      </c>
      <c r="AH69" s="591"/>
      <c r="AI69" s="588"/>
      <c r="AJ69" s="589"/>
      <c r="AK69" s="590" t="str">
        <f>IF(AND(AI69&gt;0,AI$62&gt;0),AI69/AI$62,"-")</f>
        <v>-</v>
      </c>
      <c r="AL69" s="591"/>
    </row>
    <row r="70" spans="1:55" ht="16.5" customHeight="1" thickBot="1" x14ac:dyDescent="0.3">
      <c r="B70" s="273" t="s">
        <v>181</v>
      </c>
      <c r="C70" s="137" t="s">
        <v>182</v>
      </c>
      <c r="D70" s="137"/>
      <c r="E70" s="138"/>
      <c r="F70" s="139"/>
      <c r="G70" s="592">
        <v>0</v>
      </c>
      <c r="H70" s="593"/>
      <c r="I70" s="594" t="str">
        <f>IF(AND(G70&gt;0,G$62&gt;0),G70/G$62,"-")</f>
        <v>-</v>
      </c>
      <c r="J70" s="595"/>
      <c r="K70" s="592">
        <v>0</v>
      </c>
      <c r="L70" s="593"/>
      <c r="M70" s="594" t="str">
        <f>IF(AND(K70&gt;0,K$62&gt;0),K70/K$62,"-")</f>
        <v>-</v>
      </c>
      <c r="N70" s="595"/>
      <c r="O70" s="592">
        <v>0</v>
      </c>
      <c r="P70" s="593"/>
      <c r="Q70" s="594" t="str">
        <f>IF(AND(O70&gt;0,O$62&gt;0),O70/O$62,"-")</f>
        <v>-</v>
      </c>
      <c r="R70" s="595"/>
      <c r="S70" s="592">
        <v>0</v>
      </c>
      <c r="T70" s="593"/>
      <c r="U70" s="594" t="str">
        <f>IF(AND(S70&gt;0,S$62&gt;0),S70/S$62,"-")</f>
        <v>-</v>
      </c>
      <c r="V70" s="595"/>
      <c r="W70" s="592">
        <v>0</v>
      </c>
      <c r="X70" s="593"/>
      <c r="Y70" s="594" t="str">
        <f>IF(AND(W70&gt;0,W$62&gt;0),W70/W$62,"-")</f>
        <v>-</v>
      </c>
      <c r="Z70" s="595"/>
      <c r="AA70" s="592"/>
      <c r="AB70" s="593"/>
      <c r="AC70" s="594" t="str">
        <f>IF(AND(AA70&gt;0,AA$62&gt;0),AA70/AA$62,"-")</f>
        <v>-</v>
      </c>
      <c r="AD70" s="595"/>
      <c r="AE70" s="592"/>
      <c r="AF70" s="593"/>
      <c r="AG70" s="594" t="str">
        <f>IF(AND(AE70&gt;0,AE$62&gt;0),AE70/AE$62,"-")</f>
        <v>-</v>
      </c>
      <c r="AH70" s="595"/>
      <c r="AI70" s="592"/>
      <c r="AJ70" s="593"/>
      <c r="AK70" s="594" t="str">
        <f>IF(AND(AI70&gt;0,AI$62&gt;0),AI70/AI$62,"-")</f>
        <v>-</v>
      </c>
      <c r="AL70" s="595"/>
    </row>
    <row r="71" spans="1:55" ht="20.100000000000001" customHeight="1" thickBot="1" x14ac:dyDescent="0.3">
      <c r="B71" s="273" t="s">
        <v>183</v>
      </c>
      <c r="C71" s="223" t="s">
        <v>184</v>
      </c>
      <c r="D71" s="223"/>
      <c r="E71" s="224"/>
      <c r="F71" s="225"/>
      <c r="G71" s="596" t="str">
        <f>IF(G62&gt;0,((G62-G69-G70)/G62),"-")</f>
        <v>-</v>
      </c>
      <c r="H71" s="597"/>
      <c r="I71" s="598"/>
      <c r="J71" s="599"/>
      <c r="K71" s="596" t="str">
        <f>IF(K62&gt;0,((K62-K69-K70)/K62),"-")</f>
        <v>-</v>
      </c>
      <c r="L71" s="597"/>
      <c r="M71" s="598"/>
      <c r="N71" s="599"/>
      <c r="O71" s="596" t="str">
        <f>IF(O62&gt;0,((O62-O69-O70)/O62),"-")</f>
        <v>-</v>
      </c>
      <c r="P71" s="597"/>
      <c r="Q71" s="598"/>
      <c r="R71" s="599"/>
      <c r="S71" s="596" t="str">
        <f>IF(S62&gt;0,((S62-S69-S70)/S62),"-")</f>
        <v>-</v>
      </c>
      <c r="T71" s="597"/>
      <c r="U71" s="598"/>
      <c r="V71" s="599"/>
      <c r="W71" s="596" t="str">
        <f>IF(W62&gt;0,((W62-W69-W70)/W62),"-")</f>
        <v>-</v>
      </c>
      <c r="X71" s="597"/>
      <c r="Y71" s="598"/>
      <c r="Z71" s="599"/>
      <c r="AA71" s="596" t="str">
        <f>IF(AA62&gt;0,((AA62-AA69-AA70)/AA62),"-")</f>
        <v>-</v>
      </c>
      <c r="AB71" s="597"/>
      <c r="AC71" s="598"/>
      <c r="AD71" s="599"/>
      <c r="AE71" s="596" t="str">
        <f>IF(AE62&gt;0,((AE62-AE69-AE70)/AE62),"-")</f>
        <v>-</v>
      </c>
      <c r="AF71" s="597"/>
      <c r="AG71" s="598"/>
      <c r="AH71" s="599"/>
      <c r="AI71" s="596" t="str">
        <f>IF(AI62&gt;0,((AI62-AI69-AI70)/AI62),"-")</f>
        <v>-</v>
      </c>
      <c r="AJ71" s="597"/>
      <c r="AK71" s="598"/>
      <c r="AL71" s="599"/>
    </row>
    <row r="72" spans="1:55" s="107" customFormat="1" ht="4.5" customHeight="1" thickBot="1" x14ac:dyDescent="0.4">
      <c r="A72" s="93"/>
      <c r="B72" s="118"/>
      <c r="C72" s="119"/>
      <c r="D72" s="119"/>
      <c r="E72" s="119"/>
      <c r="F72" s="119"/>
      <c r="G72" s="120"/>
      <c r="H72" s="119"/>
      <c r="I72" s="119"/>
      <c r="J72" s="119"/>
      <c r="K72" s="121"/>
      <c r="L72" s="119"/>
      <c r="M72" s="119"/>
      <c r="N72" s="119"/>
      <c r="O72" s="121"/>
      <c r="P72" s="119"/>
      <c r="Q72" s="119"/>
      <c r="R72" s="119"/>
      <c r="S72" s="121"/>
      <c r="T72" s="119"/>
      <c r="U72" s="119"/>
      <c r="V72" s="119"/>
      <c r="W72" s="121"/>
      <c r="X72" s="119"/>
      <c r="Y72" s="119"/>
      <c r="Z72" s="119"/>
      <c r="AA72" s="121"/>
      <c r="AB72" s="119"/>
      <c r="AC72" s="119"/>
      <c r="AD72" s="119"/>
      <c r="AE72" s="121"/>
      <c r="AF72" s="119"/>
      <c r="AG72" s="119"/>
      <c r="AH72" s="119"/>
      <c r="AI72" s="121"/>
      <c r="AJ72" s="119"/>
      <c r="AK72" s="119"/>
      <c r="AL72" s="122"/>
      <c r="AM72" s="93"/>
      <c r="AO72" s="9"/>
      <c r="AQ72" s="109"/>
      <c r="AR72" s="109"/>
      <c r="AS72" s="109"/>
      <c r="AT72" s="109"/>
      <c r="AU72" s="109"/>
      <c r="AV72" s="109"/>
      <c r="AW72" s="109"/>
      <c r="AX72" s="109"/>
      <c r="AY72" s="109"/>
      <c r="AZ72" s="109"/>
      <c r="BA72" s="109"/>
      <c r="BB72" s="109"/>
      <c r="BC72" s="109"/>
    </row>
    <row r="73" spans="1:55" ht="4.5" customHeight="1" thickBot="1" x14ac:dyDescent="0.3">
      <c r="B73" s="12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row>
    <row r="74" spans="1:55" ht="24" customHeight="1" thickBot="1" x14ac:dyDescent="0.3">
      <c r="B74" s="16" t="s">
        <v>185</v>
      </c>
      <c r="C74" s="601"/>
      <c r="D74" s="601"/>
      <c r="E74" s="601"/>
      <c r="F74" s="601"/>
      <c r="G74" s="602"/>
      <c r="H74" s="577"/>
      <c r="I74" s="602"/>
      <c r="J74" s="577"/>
      <c r="K74" s="602"/>
      <c r="L74" s="577"/>
      <c r="M74" s="602"/>
      <c r="N74" s="577"/>
      <c r="O74" s="602"/>
      <c r="P74" s="577"/>
      <c r="Q74" s="602"/>
      <c r="R74" s="577"/>
      <c r="S74" s="602"/>
      <c r="T74" s="577"/>
      <c r="U74" s="602"/>
      <c r="V74" s="577"/>
      <c r="W74" s="602"/>
      <c r="X74" s="577"/>
      <c r="Y74" s="602"/>
      <c r="Z74" s="577"/>
      <c r="AA74" s="602"/>
      <c r="AB74" s="577"/>
      <c r="AC74" s="602"/>
      <c r="AD74" s="577"/>
      <c r="AE74" s="602"/>
      <c r="AF74" s="577"/>
      <c r="AG74" s="602"/>
      <c r="AH74" s="577"/>
      <c r="AI74" s="602"/>
      <c r="AJ74" s="577"/>
      <c r="AK74" s="602"/>
      <c r="AL74" s="578"/>
      <c r="AO74" s="249"/>
    </row>
    <row r="75" spans="1:55" s="250" customFormat="1" ht="24" customHeight="1" thickBot="1" x14ac:dyDescent="0.3">
      <c r="A75" s="245"/>
      <c r="B75" s="136" t="s">
        <v>186</v>
      </c>
      <c r="C75" s="223" t="s">
        <v>187</v>
      </c>
      <c r="D75" s="223"/>
      <c r="E75" s="633"/>
      <c r="F75" s="225"/>
      <c r="G75" s="603" t="str">
        <f>IF(AND(G58&lt;&gt;"-",G64&lt;&gt;"-",G71&lt;&gt;"-"),ROUND(G58*G64*G71,3),"-")</f>
        <v>-</v>
      </c>
      <c r="H75" s="604"/>
      <c r="I75" s="604"/>
      <c r="J75" s="605"/>
      <c r="K75" s="603" t="str">
        <f>IF(AND(K58&lt;&gt;"-",K64&lt;&gt;"-",K71&lt;&gt;"-"),ROUND(K58*K64*K71,3),"-")</f>
        <v>-</v>
      </c>
      <c r="L75" s="604"/>
      <c r="M75" s="604"/>
      <c r="N75" s="605"/>
      <c r="O75" s="603" t="str">
        <f>IF(AND(O58&lt;&gt;"-",O64&lt;&gt;"-",O71&lt;&gt;"-"),ROUND(O58*O64*O71,3),"-")</f>
        <v>-</v>
      </c>
      <c r="P75" s="604"/>
      <c r="Q75" s="604"/>
      <c r="R75" s="605"/>
      <c r="S75" s="603" t="str">
        <f>IF(AND(S58&lt;&gt;"-",S64&lt;&gt;"-",S71&lt;&gt;"-"),ROUND(S58*S64*S71,3),"-")</f>
        <v>-</v>
      </c>
      <c r="T75" s="604"/>
      <c r="U75" s="604"/>
      <c r="V75" s="605"/>
      <c r="W75" s="603" t="str">
        <f>IF(AND(W58&lt;&gt;"-",W64&lt;&gt;"-",W71&lt;&gt;"-"),ROUND(W58*W64*W71,3),"-")</f>
        <v>-</v>
      </c>
      <c r="X75" s="604"/>
      <c r="Y75" s="604"/>
      <c r="Z75" s="605"/>
      <c r="AA75" s="603" t="str">
        <f>IF(AND(AA58&lt;&gt;"-",AA64&lt;&gt;"-",AA71&lt;&gt;"-"),ROUND(AA58*AA64*AA71,3),"-")</f>
        <v>-</v>
      </c>
      <c r="AB75" s="604"/>
      <c r="AC75" s="604"/>
      <c r="AD75" s="605"/>
      <c r="AE75" s="603" t="str">
        <f>IF(AND(AE58&lt;&gt;"-",AE64&lt;&gt;"-",AE71&lt;&gt;"-"),ROUND(AE58*AE64*AE71,3),"-")</f>
        <v>-</v>
      </c>
      <c r="AF75" s="604"/>
      <c r="AG75" s="604"/>
      <c r="AH75" s="605"/>
      <c r="AI75" s="603" t="str">
        <f>IF(AND(AI58&lt;&gt;"-",AI64&lt;&gt;"-",AI71&lt;&gt;"-"),ROUND(AI58*AI64*AI71,3),"-")</f>
        <v>-</v>
      </c>
      <c r="AJ75" s="604"/>
      <c r="AK75" s="604"/>
      <c r="AL75" s="605"/>
      <c r="AM75" s="245"/>
      <c r="AN75" s="249"/>
      <c r="AO75" s="249"/>
      <c r="AP75" s="30"/>
      <c r="AQ75" s="30"/>
      <c r="AR75" s="30"/>
      <c r="AS75" s="30"/>
      <c r="AT75" s="30"/>
      <c r="AU75" s="30"/>
      <c r="AV75" s="30"/>
      <c r="AW75" s="30"/>
      <c r="AX75" s="30"/>
      <c r="AY75" s="30"/>
      <c r="AZ75" s="30"/>
    </row>
    <row r="76" spans="1:55" s="107" customFormat="1" ht="4.5" customHeight="1" thickBot="1" x14ac:dyDescent="0.4">
      <c r="A76" s="93"/>
      <c r="B76" s="118"/>
      <c r="C76" s="119"/>
      <c r="D76" s="119"/>
      <c r="E76" s="119"/>
      <c r="F76" s="119"/>
      <c r="G76" s="120"/>
      <c r="H76" s="119"/>
      <c r="I76" s="119"/>
      <c r="J76" s="119"/>
      <c r="K76" s="121"/>
      <c r="L76" s="119"/>
      <c r="M76" s="119"/>
      <c r="N76" s="119"/>
      <c r="O76" s="121"/>
      <c r="P76" s="119"/>
      <c r="Q76" s="119"/>
      <c r="R76" s="119"/>
      <c r="S76" s="121"/>
      <c r="T76" s="119"/>
      <c r="U76" s="119"/>
      <c r="V76" s="119"/>
      <c r="W76" s="121"/>
      <c r="X76" s="119"/>
      <c r="Y76" s="119"/>
      <c r="Z76" s="119"/>
      <c r="AA76" s="121"/>
      <c r="AB76" s="119"/>
      <c r="AC76" s="119"/>
      <c r="AD76" s="119"/>
      <c r="AE76" s="121"/>
      <c r="AF76" s="119"/>
      <c r="AG76" s="119"/>
      <c r="AH76" s="119"/>
      <c r="AI76" s="121"/>
      <c r="AJ76" s="119"/>
      <c r="AK76" s="119"/>
      <c r="AL76" s="122"/>
      <c r="AM76" s="93"/>
      <c r="AO76" s="9"/>
      <c r="AQ76" s="109"/>
      <c r="AR76" s="109"/>
      <c r="AS76" s="109"/>
      <c r="AT76" s="109"/>
      <c r="AU76" s="109"/>
      <c r="AV76" s="109"/>
      <c r="AW76" s="109"/>
      <c r="AX76" s="109"/>
      <c r="AY76" s="109"/>
      <c r="AZ76" s="109"/>
      <c r="BA76" s="109"/>
      <c r="BB76" s="109"/>
      <c r="BC76" s="109"/>
    </row>
    <row r="77" spans="1:55" ht="4.5" customHeight="1" thickBot="1" x14ac:dyDescent="0.3">
      <c r="B77" s="12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row>
    <row r="78" spans="1:55" s="250" customFormat="1" ht="24.75" customHeight="1" thickBot="1" x14ac:dyDescent="0.3">
      <c r="A78" s="245"/>
      <c r="B78" s="606" t="s">
        <v>215</v>
      </c>
      <c r="C78" s="607"/>
      <c r="D78" s="607"/>
      <c r="E78" s="607"/>
      <c r="F78" s="608"/>
      <c r="G78" s="609" t="str">
        <f>IF(AND(G$36&lt;&gt;"-",G$75&lt;&gt;"-"),IF(G75&lt;=1,ROUNDDOWN(G$36*G$75,0),"OEE &gt; 100%"),"-")</f>
        <v>-</v>
      </c>
      <c r="H78" s="610"/>
      <c r="I78" s="611" t="str">
        <f>IF(AND(I$36&lt;&gt;"-",G$75&lt;&gt;"-"),IF(G75&lt;=1,ROUNDDOWN(I$36*G$75,0),"OEE &gt; 100%"),"-")</f>
        <v>-</v>
      </c>
      <c r="J78" s="612"/>
      <c r="K78" s="609" t="str">
        <f>IF(AND(K$36&lt;&gt;"-",K$75&lt;&gt;"-"),IF(K75&lt;=1,ROUNDDOWN(K$36*K$75,0),"OEE &gt; 100%"),"-")</f>
        <v>-</v>
      </c>
      <c r="L78" s="610"/>
      <c r="M78" s="613" t="str">
        <f>IF(AND(M$36&lt;&gt;"-",K$75&lt;&gt;"-"),IF(K75&lt;=1,ROUNDDOWN(M$36*K$75,0),"OEE &gt; 100%"),"-")</f>
        <v>-</v>
      </c>
      <c r="N78" s="614"/>
      <c r="O78" s="609" t="str">
        <f>IF(AND(O$36&lt;&gt;"-",O$75&lt;&gt;"-"),IF(O75&lt;=1,ROUNDDOWN(O$36*O$75,0),"OEE &gt; 100%"),"-")</f>
        <v>-</v>
      </c>
      <c r="P78" s="610"/>
      <c r="Q78" s="613" t="str">
        <f>IF(AND(Q$36&lt;&gt;"-",O$75&lt;&gt;"-"),IF(O75&lt;=1,ROUNDDOWN(Q$36*O$75,0),"OEE &gt; 100%"),"-")</f>
        <v>-</v>
      </c>
      <c r="R78" s="614"/>
      <c r="S78" s="609" t="str">
        <f>IF(AND(S$36&lt;&gt;"-",S$75&lt;&gt;"-"),IF(S75&lt;=1,ROUNDDOWN(S$36*S$75,0),"OEE &gt; 100%"),"-")</f>
        <v>-</v>
      </c>
      <c r="T78" s="610"/>
      <c r="U78" s="613" t="str">
        <f>IF(AND(U$36&lt;&gt;"-",S$75&lt;&gt;"-"),IF(S75&lt;=1,ROUNDDOWN(U$36*S$75,0),"OEE &gt; 100%"),"-")</f>
        <v>-</v>
      </c>
      <c r="V78" s="614"/>
      <c r="W78" s="609" t="str">
        <f>IF(AND(W$36&lt;&gt;"-",W$75&lt;&gt;"-"),IF(W75&lt;=1,ROUNDDOWN(W$36*W$75,0),"OEE &gt; 100%"),"-")</f>
        <v>-</v>
      </c>
      <c r="X78" s="610"/>
      <c r="Y78" s="613" t="str">
        <f>IF(AND(Y$36&lt;&gt;"-",W$75&lt;&gt;"-"),IF(W75&lt;=1,ROUNDDOWN(Y$36*W$75,0),"OEE &gt; 100%"),"-")</f>
        <v>-</v>
      </c>
      <c r="Z78" s="614"/>
      <c r="AA78" s="609" t="str">
        <f>IF(AND(AA$36&lt;&gt;"-",AA$75&lt;&gt;"-"),IF(AA75&lt;=1,ROUNDDOWN(AA$36*AA$75,0),"OEE &gt; 100%"),"-")</f>
        <v>-</v>
      </c>
      <c r="AB78" s="610"/>
      <c r="AC78" s="613" t="str">
        <f>IF(AND(AC$36&lt;&gt;"-",AA$75&lt;&gt;"-"),IF(AA75&lt;=1,ROUNDDOWN(AC$36*AA$75,0),"OEE &gt; 100%"),"-")</f>
        <v>-</v>
      </c>
      <c r="AD78" s="614"/>
      <c r="AE78" s="609" t="str">
        <f>IF(AND(AE$36&lt;&gt;"-",AE$75&lt;&gt;"-"),IF(AE75&lt;=1,ROUNDDOWN(AE$36*AE$75,0),"OEE &gt; 100%"),"-")</f>
        <v>-</v>
      </c>
      <c r="AF78" s="610"/>
      <c r="AG78" s="613" t="str">
        <f>IF(AND(AG$36&lt;&gt;"-",AE$75&lt;&gt;"-"),IF(AE75&lt;=1,ROUNDDOWN(AG$36*AE$75,0),"OEE &gt; 100%"),"-")</f>
        <v>-</v>
      </c>
      <c r="AH78" s="614"/>
      <c r="AI78" s="609" t="str">
        <f>IF(AND(AI$36&lt;&gt;"-",AI$75&lt;&gt;"-"),IF(AI75&lt;=1,ROUNDDOWN(AI$36*AI$75,0),"OEE &gt; 100%"),"-")</f>
        <v>-</v>
      </c>
      <c r="AJ78" s="610"/>
      <c r="AK78" s="613" t="str">
        <f>IF(AND(AK$36&lt;&gt;"-",AI$75&lt;&gt;"-"),IF(AI75&lt;=1,ROUNDDOWN(AK$36*AI$75,0),"OEE &gt; 100%"),"-")</f>
        <v>-</v>
      </c>
      <c r="AL78" s="614"/>
      <c r="AM78" s="245"/>
      <c r="AN78" s="249"/>
      <c r="AO78" s="249"/>
      <c r="AP78" s="30"/>
      <c r="AQ78" s="30"/>
      <c r="AR78" s="30"/>
      <c r="AS78" s="30"/>
      <c r="AT78" s="30"/>
      <c r="AU78" s="30"/>
      <c r="AV78" s="30"/>
      <c r="AW78" s="30"/>
      <c r="AX78" s="30"/>
      <c r="AY78" s="30"/>
      <c r="AZ78" s="30"/>
    </row>
    <row r="79" spans="1:55" ht="4.5" customHeight="1" thickBot="1" x14ac:dyDescent="0.3">
      <c r="B79" s="125"/>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row>
    <row r="80" spans="1:55" s="250" customFormat="1" ht="21.95" customHeight="1" thickBot="1" x14ac:dyDescent="0.3">
      <c r="A80" s="245"/>
      <c r="B80" s="606" t="s">
        <v>188</v>
      </c>
      <c r="C80" s="638"/>
      <c r="D80" s="638"/>
      <c r="E80" s="638"/>
      <c r="F80" s="639"/>
      <c r="G80" s="615"/>
      <c r="H80" s="616"/>
      <c r="I80" s="616"/>
      <c r="J80" s="617"/>
      <c r="K80" s="615"/>
      <c r="L80" s="616"/>
      <c r="M80" s="616"/>
      <c r="N80" s="617"/>
      <c r="O80" s="615"/>
      <c r="P80" s="616"/>
      <c r="Q80" s="616"/>
      <c r="R80" s="617"/>
      <c r="S80" s="615"/>
      <c r="T80" s="616"/>
      <c r="U80" s="616"/>
      <c r="V80" s="617"/>
      <c r="W80" s="615"/>
      <c r="X80" s="616"/>
      <c r="Y80" s="616"/>
      <c r="Z80" s="617"/>
      <c r="AA80" s="615"/>
      <c r="AB80" s="616"/>
      <c r="AC80" s="616"/>
      <c r="AD80" s="617"/>
      <c r="AE80" s="615"/>
      <c r="AF80" s="616"/>
      <c r="AG80" s="616"/>
      <c r="AH80" s="617"/>
      <c r="AI80" s="615"/>
      <c r="AJ80" s="616"/>
      <c r="AK80" s="616"/>
      <c r="AL80" s="617"/>
      <c r="AM80" s="245"/>
      <c r="AN80" s="249"/>
      <c r="AO80" s="9"/>
      <c r="AP80" s="30"/>
      <c r="AQ80" s="30"/>
      <c r="AR80" s="30"/>
      <c r="AS80" s="30"/>
      <c r="AT80" s="30"/>
      <c r="AU80" s="30"/>
      <c r="AV80" s="30"/>
      <c r="AW80" s="30"/>
      <c r="AX80" s="30"/>
      <c r="AY80" s="30"/>
      <c r="AZ80" s="30"/>
    </row>
    <row r="81" spans="1:56" ht="4.5" customHeight="1" thickBot="1" x14ac:dyDescent="0.3">
      <c r="B81" s="640"/>
      <c r="C81" s="641"/>
      <c r="D81" s="641"/>
      <c r="E81" s="641"/>
      <c r="F81" s="641"/>
      <c r="G81" s="642"/>
      <c r="H81" s="642"/>
      <c r="I81" s="642"/>
      <c r="J81" s="643"/>
      <c r="K81" s="642"/>
      <c r="L81" s="642"/>
      <c r="M81" s="642"/>
      <c r="N81" s="644"/>
      <c r="O81" s="642"/>
      <c r="P81" s="642"/>
      <c r="Q81" s="642"/>
      <c r="R81" s="644"/>
      <c r="S81" s="642"/>
      <c r="T81" s="642"/>
      <c r="U81" s="642"/>
      <c r="V81" s="644"/>
      <c r="W81" s="642"/>
      <c r="X81" s="642"/>
      <c r="Y81" s="642"/>
      <c r="Z81" s="644"/>
      <c r="AA81" s="642"/>
      <c r="AB81" s="642"/>
      <c r="AC81" s="642"/>
      <c r="AD81" s="644"/>
      <c r="AE81" s="642"/>
      <c r="AF81" s="642"/>
      <c r="AG81" s="642"/>
      <c r="AH81" s="644"/>
      <c r="AI81" s="642"/>
      <c r="AJ81" s="642"/>
      <c r="AK81" s="642"/>
      <c r="AL81" s="644"/>
    </row>
    <row r="82" spans="1:56" ht="25.5" customHeight="1" thickBot="1" x14ac:dyDescent="0.3">
      <c r="B82" s="262" t="s">
        <v>106</v>
      </c>
      <c r="C82" s="263"/>
      <c r="D82" s="263"/>
      <c r="E82" s="263"/>
      <c r="F82" s="26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4"/>
    </row>
    <row r="83" spans="1:56" ht="21" customHeight="1" thickBot="1" x14ac:dyDescent="0.3">
      <c r="B83" s="316" t="s">
        <v>92</v>
      </c>
      <c r="C83" s="317"/>
      <c r="D83" s="318"/>
      <c r="E83" s="318"/>
      <c r="F83" s="319"/>
      <c r="G83" s="320" t="str">
        <f>IF(G13="","",G13)</f>
        <v/>
      </c>
      <c r="H83" s="321"/>
      <c r="I83" s="321"/>
      <c r="J83" s="322"/>
      <c r="K83" s="320" t="str">
        <f>IF(K13="","",K13)</f>
        <v/>
      </c>
      <c r="L83" s="321"/>
      <c r="M83" s="321"/>
      <c r="N83" s="322"/>
      <c r="O83" s="320" t="str">
        <f>IF(O13="","",O13)</f>
        <v/>
      </c>
      <c r="P83" s="321"/>
      <c r="Q83" s="321"/>
      <c r="R83" s="322"/>
      <c r="S83" s="320" t="str">
        <f>IF(S13="","",S13)</f>
        <v/>
      </c>
      <c r="T83" s="321"/>
      <c r="U83" s="321"/>
      <c r="V83" s="322"/>
      <c r="W83" s="320" t="str">
        <f>IF(W13="","",W13)</f>
        <v/>
      </c>
      <c r="X83" s="321"/>
      <c r="Y83" s="321"/>
      <c r="Z83" s="322"/>
      <c r="AA83" s="320" t="str">
        <f>IF(AA13="","",AA13)</f>
        <v/>
      </c>
      <c r="AB83" s="321"/>
      <c r="AC83" s="321"/>
      <c r="AD83" s="322"/>
      <c r="AE83" s="320" t="str">
        <f>IF(AE13="","",AE13)</f>
        <v xml:space="preserve"> </v>
      </c>
      <c r="AF83" s="321"/>
      <c r="AG83" s="321"/>
      <c r="AH83" s="322"/>
      <c r="AI83" s="320" t="str">
        <f>IF(AI13="","",AI13)</f>
        <v xml:space="preserve"> </v>
      </c>
      <c r="AJ83" s="321"/>
      <c r="AK83" s="321"/>
      <c r="AL83" s="322"/>
    </row>
    <row r="84" spans="1:56" ht="22.5" customHeight="1" thickBot="1" x14ac:dyDescent="0.3">
      <c r="B84" s="618"/>
      <c r="C84" s="600"/>
      <c r="D84" s="600"/>
      <c r="E84" s="600"/>
      <c r="F84" s="600"/>
      <c r="G84" s="179" t="str">
        <f>'Capacity planning'!G66:H66</f>
        <v>APW Result</v>
      </c>
      <c r="H84" s="323"/>
      <c r="I84" s="179" t="str">
        <f>'Capacity planning'!I66:J66</f>
        <v>MPW Result</v>
      </c>
      <c r="J84" s="323"/>
      <c r="K84" s="179" t="str">
        <f>'Capacity planning'!K66:L66</f>
        <v>APW Result</v>
      </c>
      <c r="L84" s="323"/>
      <c r="M84" s="179" t="str">
        <f>'Capacity planning'!M66:N66</f>
        <v>MPW Result</v>
      </c>
      <c r="N84" s="323"/>
      <c r="O84" s="179" t="str">
        <f>'Capacity planning'!O66:P66</f>
        <v>APW Result</v>
      </c>
      <c r="P84" s="323"/>
      <c r="Q84" s="179" t="str">
        <f>'Capacity planning'!Q66:R66</f>
        <v>MPW Result</v>
      </c>
      <c r="R84" s="323"/>
      <c r="S84" s="179" t="str">
        <f>'Capacity planning'!S66:T66</f>
        <v>APW Result</v>
      </c>
      <c r="T84" s="323"/>
      <c r="U84" s="179" t="str">
        <f>'Capacity planning'!U66:V66</f>
        <v>MPW Result</v>
      </c>
      <c r="V84" s="323"/>
      <c r="W84" s="179" t="str">
        <f>'Capacity planning'!W66:X66</f>
        <v>APW Result</v>
      </c>
      <c r="X84" s="323"/>
      <c r="Y84" s="179" t="str">
        <f>'Capacity planning'!Y66:Z66</f>
        <v>MPW Result</v>
      </c>
      <c r="Z84" s="323"/>
      <c r="AA84" s="179" t="str">
        <f>'Capacity planning'!AA66:AB66</f>
        <v>APW Result</v>
      </c>
      <c r="AB84" s="323"/>
      <c r="AC84" s="179" t="str">
        <f>'Capacity planning'!AC66:AD66</f>
        <v>MPW Result</v>
      </c>
      <c r="AD84" s="323"/>
      <c r="AE84" s="179" t="str">
        <f>'Capacity planning'!AE66:AF66</f>
        <v>APW Result</v>
      </c>
      <c r="AF84" s="323"/>
      <c r="AG84" s="179" t="str">
        <f>'Capacity planning'!AG66:AH66</f>
        <v>MPW Result</v>
      </c>
      <c r="AH84" s="323"/>
      <c r="AI84" s="179" t="str">
        <f>'Capacity planning'!AI66:AJ66</f>
        <v>APW Result</v>
      </c>
      <c r="AJ84" s="323"/>
      <c r="AK84" s="179" t="str">
        <f>'Capacity planning'!AK66:AL66</f>
        <v>MPW Result</v>
      </c>
      <c r="AL84" s="323"/>
    </row>
    <row r="85" spans="1:56" ht="23.25" customHeight="1" thickBot="1" x14ac:dyDescent="0.3">
      <c r="B85" s="619" t="s">
        <v>216</v>
      </c>
      <c r="C85" s="620"/>
      <c r="D85" s="621"/>
      <c r="E85" s="621"/>
      <c r="F85" s="622"/>
      <c r="G85" s="325" t="str">
        <f>IF(OR(G$37="-",G$75="-"),"",IF(OR(G$75&gt;1,G$37&gt;1),"OEE &gt; 100%",IF(G$37&gt;G$75,"RISK","OK")))</f>
        <v/>
      </c>
      <c r="H85" s="326" t="str">
        <f>IF($G$37="-","",IF($G$37-$G$65&gt;0,"RISK",IF($I$37-$G$65&gt;0,"RISK","OK")))</f>
        <v/>
      </c>
      <c r="I85" s="327" t="str">
        <f>IF(OR(I$37="-",G$75="-"),"",IF(OR(G$75&gt;1,I$37&gt;1),"OEE &gt; 100%",IF(I$37&gt;G$75,"RISK","OK")))</f>
        <v/>
      </c>
      <c r="J85" s="326" t="str">
        <f>IF($G$37="-","",IF($G$37-$G$65&gt;0,"RISK",IF($I$37-$G$65&gt;0,"RISK","OK")))</f>
        <v/>
      </c>
      <c r="K85" s="325" t="str">
        <f>IF(OR(K$37="-",K$75="-"),"",IF(OR(K$75&gt;1,K$37&gt;1),"OEE &gt; 100%",IF(K$37&gt;K$75,"RISK","OK")))</f>
        <v/>
      </c>
      <c r="L85" s="326" t="str">
        <f>IF($G$37="-","",IF($G$37-$G$65&gt;0,"RISK",IF($I$37-$G$65&gt;0,"RISK","OK")))</f>
        <v/>
      </c>
      <c r="M85" s="327" t="str">
        <f>IF(OR(M$37="-",K$75="-"),"",IF(OR(K$75&gt;1,M$37&gt;1),"OEE &gt; 100%",IF(M$37&gt;K$75,"RISK","OK")))</f>
        <v/>
      </c>
      <c r="N85" s="326" t="str">
        <f>IF($G$37="-","",IF($G$37-$G$65&gt;0,"RISK",IF($I$37-$G$65&gt;0,"RISK","OK")))</f>
        <v/>
      </c>
      <c r="O85" s="325" t="str">
        <f>IF(OR(O$37="-",O$75="-"),"",IF(OR(O$75&gt;1,O$37&gt;1),"OEE &gt; 100%",IF(O$37&gt;O$75,"RISK","OK")))</f>
        <v/>
      </c>
      <c r="P85" s="326" t="str">
        <f>IF($G$37="-","",IF($G$37-$G$65&gt;0,"RISK",IF($I$37-$G$65&gt;0,"RISK","OK")))</f>
        <v/>
      </c>
      <c r="Q85" s="327" t="str">
        <f>IF(OR(Q$37="-",O$75="-"),"",IF(OR(O$75&gt;1,Q$37&gt;1),"OEE &gt; 100%",IF(Q$37&gt;O$75,"RISK","OK")))</f>
        <v/>
      </c>
      <c r="R85" s="326" t="str">
        <f>IF($G$37="-","",IF($G$37-$G$65&gt;0,"RISK",IF($I$37-$G$65&gt;0,"RISK","OK")))</f>
        <v/>
      </c>
      <c r="S85" s="325" t="str">
        <f>IF(OR(S$37="-",S$75="-"),"",IF(OR(S$75&gt;1,S$37&gt;1),"OEE &gt; 100%",IF(S$37&gt;S$75,"RISK","OK")))</f>
        <v/>
      </c>
      <c r="T85" s="326" t="str">
        <f>IF($G$37="-","",IF($G$37-$G$65&gt;0,"RISK",IF($I$37-$G$65&gt;0,"RISK","OK")))</f>
        <v/>
      </c>
      <c r="U85" s="327" t="str">
        <f>IF(OR(U$37="-",S$75="-"),"",IF(OR(S$75&gt;1,U$37&gt;1),"OEE &gt; 100%",IF(U$37&gt;S$75,"RISK","OK")))</f>
        <v/>
      </c>
      <c r="V85" s="326" t="str">
        <f>IF($G$37="-","",IF($G$37-$G$65&gt;0,"RISK",IF($I$37-$G$65&gt;0,"RISK","OK")))</f>
        <v/>
      </c>
      <c r="W85" s="325" t="str">
        <f>IF(OR(W$37="-",W$75="-"),"",IF(OR(W$75&gt;1,W$37&gt;1),"OEE &gt; 100%",IF(W$37&gt;W$75,"RISK","OK")))</f>
        <v/>
      </c>
      <c r="X85" s="326" t="str">
        <f>IF($G$37="-","",IF($G$37-$G$65&gt;0,"RISK",IF($I$37-$G$65&gt;0,"RISK","OK")))</f>
        <v/>
      </c>
      <c r="Y85" s="327" t="str">
        <f>IF(OR(Y$37="-",W$75="-"),"",IF(OR(W$75&gt;1,Y$37&gt;1),"OEE &gt; 100%",IF(Y$37&gt;W$75,"RISK","OK")))</f>
        <v/>
      </c>
      <c r="Z85" s="326" t="str">
        <f>IF($G$37="-","",IF($G$37-$G$65&gt;0,"RISK",IF($I$37-$G$65&gt;0,"RISK","OK")))</f>
        <v/>
      </c>
      <c r="AA85" s="325" t="str">
        <f>IF(OR(AA$37="-",AA$75="-"),"",IF(OR(AA$75&gt;1,AA$37&gt;1),"OEE &gt; 100%",IF(AA$37&gt;AA$75,"RISK","OK")))</f>
        <v/>
      </c>
      <c r="AB85" s="326" t="str">
        <f>IF($G$37="-","",IF($G$37-$G$65&gt;0,"RISK",IF($I$37-$G$65&gt;0,"RISK","OK")))</f>
        <v/>
      </c>
      <c r="AC85" s="327" t="str">
        <f>IF(OR(AC$37="-",AA$75="-"),"",IF(OR(AA$75&gt;1,AC$37&gt;1),"OEE &gt; 100%",IF(AC$37&gt;AA$75,"RISK","OK")))</f>
        <v/>
      </c>
      <c r="AD85" s="326" t="str">
        <f>IF($G$37="-","",IF($G$37-$G$65&gt;0,"RISK",IF($I$37-$G$65&gt;0,"RISK","OK")))</f>
        <v/>
      </c>
      <c r="AE85" s="325" t="str">
        <f>IF(OR(AE$37="-",AE$75="-"),"",IF(OR(AE$75&gt;1,AE$37&gt;1),"OEE &gt; 100%",IF(AE$37&gt;AE$75,"RISK","OK")))</f>
        <v/>
      </c>
      <c r="AF85" s="326" t="str">
        <f>IF($G$37="-","",IF($G$37-$G$65&gt;0,"RISK",IF($I$37-$G$65&gt;0,"RISK","OK")))</f>
        <v/>
      </c>
      <c r="AG85" s="327" t="str">
        <f>IF(OR(AG$37="-",AE$75="-"),"",IF(OR(AE$75&gt;1,AG$37&gt;1),"OEE &gt; 100%",IF(AG$37&gt;AE$75,"RISK","OK")))</f>
        <v/>
      </c>
      <c r="AH85" s="326" t="str">
        <f>IF($G$37="-","",IF($G$37-$G$65&gt;0,"RISK",IF($I$37-$G$65&gt;0,"RISK","OK")))</f>
        <v/>
      </c>
      <c r="AI85" s="325" t="str">
        <f>IF(OR(AI$37="-",AI$75="-"),"",IF(OR(AI$75&gt;1,AI$37&gt;1),"OEE &gt; 100%",IF(AI$37&gt;AI$75,"RISK","OK")))</f>
        <v/>
      </c>
      <c r="AJ85" s="326" t="str">
        <f>IF($G$37="-","",IF($G$37-$G$65&gt;0,"RISK",IF($I$37-$G$65&gt;0,"RISK","OK")))</f>
        <v/>
      </c>
      <c r="AK85" s="328" t="str">
        <f>IF(OR(AK$37="-",AI$75="-"),"",IF(OR(AI$75&gt;1,AK$37&gt;1),"OEE &gt; 100%",IF(AK$37&gt;AI$75,"RISK","OK")))</f>
        <v/>
      </c>
      <c r="AL85" s="329" t="str">
        <f>IF($G$37="-","",IF($G$37-$G$65&gt;0,"RISK",IF($I$37-$G$65&gt;0,"RISK","OK")))</f>
        <v/>
      </c>
      <c r="AO85" s="340"/>
    </row>
    <row r="86" spans="1:56" ht="33" customHeight="1" x14ac:dyDescent="0.25">
      <c r="B86" s="330" t="s">
        <v>109</v>
      </c>
      <c r="C86" s="331"/>
      <c r="D86" s="332" t="s">
        <v>110</v>
      </c>
      <c r="E86" s="333" t="s">
        <v>111</v>
      </c>
      <c r="F86" s="623"/>
      <c r="G86" s="335"/>
      <c r="H86" s="336"/>
      <c r="I86" s="336"/>
      <c r="J86" s="337"/>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8"/>
      <c r="AN86" s="339"/>
      <c r="AO86" s="340"/>
      <c r="AP86" s="341"/>
      <c r="AQ86" s="342" t="str">
        <f>G83</f>
        <v/>
      </c>
      <c r="AR86" s="342" t="str">
        <f>K83</f>
        <v/>
      </c>
      <c r="AS86" s="342" t="str">
        <f>O83</f>
        <v/>
      </c>
      <c r="AT86" s="342" t="str">
        <f>S83</f>
        <v/>
      </c>
      <c r="AU86" s="342" t="str">
        <f>W83</f>
        <v/>
      </c>
      <c r="AV86" s="342" t="str">
        <f>AA83</f>
        <v/>
      </c>
      <c r="AW86" s="342" t="str">
        <f>AE83</f>
        <v xml:space="preserve"> </v>
      </c>
      <c r="AX86" s="342" t="str">
        <f>AI83</f>
        <v xml:space="preserve"> </v>
      </c>
    </row>
    <row r="87" spans="1:56" ht="33" customHeight="1" x14ac:dyDescent="0.25">
      <c r="B87" s="343" t="s">
        <v>112</v>
      </c>
      <c r="C87" s="344"/>
      <c r="D87" s="345">
        <f>+O7</f>
        <v>0</v>
      </c>
      <c r="E87" s="346">
        <f>+O8</f>
        <v>0</v>
      </c>
      <c r="F87" s="624"/>
      <c r="G87" s="371"/>
      <c r="H87" s="349"/>
      <c r="I87" s="349"/>
      <c r="J87" s="350"/>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349"/>
      <c r="AH87" s="349"/>
      <c r="AI87" s="349"/>
      <c r="AJ87" s="349"/>
      <c r="AK87" s="349"/>
      <c r="AL87" s="351"/>
      <c r="AN87" s="339"/>
      <c r="AO87" s="340"/>
      <c r="AP87" s="352" t="s">
        <v>189</v>
      </c>
      <c r="AQ87" s="353" t="str">
        <f>G75</f>
        <v>-</v>
      </c>
      <c r="AR87" s="353" t="str">
        <f>K75</f>
        <v>-</v>
      </c>
      <c r="AS87" s="353" t="str">
        <f>O75</f>
        <v>-</v>
      </c>
      <c r="AT87" s="353" t="str">
        <f>S75</f>
        <v>-</v>
      </c>
      <c r="AU87" s="353" t="str">
        <f>W75</f>
        <v>-</v>
      </c>
      <c r="AV87" s="353" t="str">
        <f>AA75</f>
        <v>-</v>
      </c>
      <c r="AW87" s="353" t="str">
        <f>AE75</f>
        <v>-</v>
      </c>
      <c r="AX87" s="353" t="str">
        <f>AI75</f>
        <v>-</v>
      </c>
    </row>
    <row r="88" spans="1:56" ht="33" customHeight="1" x14ac:dyDescent="0.25">
      <c r="B88" s="343" t="s">
        <v>190</v>
      </c>
      <c r="C88" s="344"/>
      <c r="D88" s="345">
        <f>IF(D109&gt;0,"",IF(+C123=999999999999,0,C123))</f>
        <v>0</v>
      </c>
      <c r="E88" s="346">
        <f>IF(D109&gt;0,"",IF(E123=999999999999,0,E123))</f>
        <v>0</v>
      </c>
      <c r="F88" s="624"/>
      <c r="G88" s="371"/>
      <c r="H88" s="349"/>
      <c r="I88" s="359"/>
      <c r="J88" s="350"/>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49"/>
      <c r="AK88" s="349"/>
      <c r="AL88" s="351"/>
      <c r="AN88" s="339"/>
      <c r="AO88" s="340"/>
      <c r="AP88" s="352" t="s">
        <v>116</v>
      </c>
      <c r="AQ88" s="361" t="str">
        <f>$G$37</f>
        <v>-</v>
      </c>
      <c r="AR88" s="361" t="str">
        <f>$K$37</f>
        <v>-</v>
      </c>
      <c r="AS88" s="361" t="str">
        <f>$O$37</f>
        <v>-</v>
      </c>
      <c r="AT88" s="361" t="str">
        <f>$S$37</f>
        <v>-</v>
      </c>
      <c r="AU88" s="361" t="str">
        <f>$W$37</f>
        <v>-</v>
      </c>
      <c r="AV88" s="361" t="str">
        <f>$AA$37</f>
        <v>-</v>
      </c>
      <c r="AW88" s="361" t="str">
        <f>$AE$37</f>
        <v>-</v>
      </c>
      <c r="AX88" s="361" t="str">
        <f>$AI$37</f>
        <v>-</v>
      </c>
    </row>
    <row r="89" spans="1:56" ht="27" customHeight="1" thickBot="1" x14ac:dyDescent="0.3">
      <c r="B89" s="645" t="s">
        <v>191</v>
      </c>
      <c r="C89" s="646"/>
      <c r="D89" s="647"/>
      <c r="E89" s="648"/>
      <c r="F89" s="649"/>
      <c r="G89" s="371"/>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c r="AK89" s="349"/>
      <c r="AL89" s="351"/>
      <c r="AN89" s="339"/>
      <c r="AO89" s="340"/>
      <c r="AP89" s="352" t="s">
        <v>117</v>
      </c>
      <c r="AQ89" s="361" t="str">
        <f>$I$37</f>
        <v>-</v>
      </c>
      <c r="AR89" s="361" t="str">
        <f>$M$37</f>
        <v>-</v>
      </c>
      <c r="AS89" s="361" t="str">
        <f>$Q$37</f>
        <v>-</v>
      </c>
      <c r="AT89" s="361" t="str">
        <f>$U$37</f>
        <v>-</v>
      </c>
      <c r="AU89" s="361" t="str">
        <f>$Y$37</f>
        <v>-</v>
      </c>
      <c r="AV89" s="361" t="str">
        <f>$AC$37</f>
        <v>-</v>
      </c>
      <c r="AW89" s="361" t="str">
        <f>$AG$37</f>
        <v>-</v>
      </c>
      <c r="AX89" s="361" t="str">
        <f>$AK$37</f>
        <v>-</v>
      </c>
    </row>
    <row r="90" spans="1:56" ht="18" customHeight="1" x14ac:dyDescent="0.25">
      <c r="B90" s="650" t="s">
        <v>118</v>
      </c>
      <c r="C90" s="651"/>
      <c r="D90" s="652" t="str">
        <f>+'[1]Capacity Planning'!D70</f>
        <v xml:space="preserve">    Capacity Study Number:</v>
      </c>
      <c r="E90" s="653"/>
      <c r="F90" s="654"/>
      <c r="G90" s="371"/>
      <c r="H90" s="349"/>
      <c r="I90" s="349"/>
      <c r="J90" s="349"/>
      <c r="K90" s="349"/>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51"/>
      <c r="AN90" s="339"/>
      <c r="AO90" s="339"/>
      <c r="AP90" s="352" t="s">
        <v>120</v>
      </c>
      <c r="AQ90" s="361">
        <v>0.97777777777777775</v>
      </c>
      <c r="AR90" s="361" t="s">
        <v>114</v>
      </c>
      <c r="AS90" s="361" t="s">
        <v>114</v>
      </c>
      <c r="AT90" s="361" t="s">
        <v>114</v>
      </c>
      <c r="AU90" s="361" t="s">
        <v>114</v>
      </c>
      <c r="AV90" s="361" t="s">
        <v>114</v>
      </c>
      <c r="AW90" s="361" t="s">
        <v>114</v>
      </c>
      <c r="AX90" s="361" t="s">
        <v>114</v>
      </c>
    </row>
    <row r="91" spans="1:56" ht="33" customHeight="1" x14ac:dyDescent="0.25">
      <c r="B91" s="372"/>
      <c r="C91" s="374"/>
      <c r="D91" s="374"/>
      <c r="E91" s="374"/>
      <c r="F91" s="625"/>
      <c r="G91" s="371"/>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49"/>
      <c r="AJ91" s="349"/>
      <c r="AK91" s="349"/>
      <c r="AL91" s="351"/>
      <c r="AN91" s="339"/>
      <c r="AP91" s="352" t="s">
        <v>121</v>
      </c>
      <c r="AQ91" s="361">
        <v>1.1111111111111112</v>
      </c>
      <c r="AR91" s="361" t="s">
        <v>114</v>
      </c>
      <c r="AS91" s="361" t="s">
        <v>114</v>
      </c>
      <c r="AT91" s="361" t="s">
        <v>114</v>
      </c>
      <c r="AU91" s="361" t="s">
        <v>114</v>
      </c>
      <c r="AV91" s="361" t="s">
        <v>114</v>
      </c>
      <c r="AW91" s="361" t="s">
        <v>114</v>
      </c>
      <c r="AX91" s="361" t="s">
        <v>114</v>
      </c>
    </row>
    <row r="92" spans="1:56" ht="33" customHeight="1" x14ac:dyDescent="0.25">
      <c r="B92" s="372"/>
      <c r="C92" s="374"/>
      <c r="D92" s="374"/>
      <c r="E92" s="374"/>
      <c r="F92" s="625"/>
      <c r="G92" s="371"/>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c r="AJ92" s="349"/>
      <c r="AK92" s="349"/>
      <c r="AL92" s="351"/>
      <c r="AQ92" s="626"/>
      <c r="AR92" s="626"/>
      <c r="AS92" s="626"/>
      <c r="AT92" s="626"/>
      <c r="AU92" s="626"/>
      <c r="AV92" s="626"/>
      <c r="AW92" s="626"/>
      <c r="AX92" s="626"/>
    </row>
    <row r="93" spans="1:56" ht="33" customHeight="1" x14ac:dyDescent="0.25">
      <c r="B93" s="372"/>
      <c r="C93" s="374"/>
      <c r="D93" s="374"/>
      <c r="E93" s="374"/>
      <c r="F93" s="625"/>
      <c r="G93" s="371"/>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349"/>
      <c r="AL93" s="351"/>
    </row>
    <row r="94" spans="1:56" ht="38.25" customHeight="1" thickBot="1" x14ac:dyDescent="0.3">
      <c r="B94" s="376"/>
      <c r="C94" s="377"/>
      <c r="D94" s="377"/>
      <c r="E94" s="377"/>
      <c r="F94" s="627"/>
      <c r="G94" s="378"/>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79"/>
      <c r="AL94" s="380"/>
    </row>
    <row r="95" spans="1:56" ht="3.75" customHeight="1" thickBot="1" x14ac:dyDescent="0.3">
      <c r="B95" s="381"/>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BA95" s="12"/>
      <c r="BB95" s="12"/>
      <c r="BC95" s="12"/>
      <c r="BD95" s="9"/>
    </row>
    <row r="96" spans="1:56" ht="21" x14ac:dyDescent="0.35">
      <c r="A96" s="383"/>
      <c r="B96" s="384" t="s">
        <v>122</v>
      </c>
      <c r="C96" s="385"/>
      <c r="D96" s="385"/>
      <c r="E96" s="385"/>
      <c r="F96" s="385"/>
      <c r="G96" s="385"/>
      <c r="H96" s="385"/>
      <c r="I96" s="386"/>
      <c r="J96" s="386"/>
      <c r="K96" s="386"/>
      <c r="L96" s="386"/>
      <c r="M96" s="386"/>
      <c r="N96" s="387"/>
      <c r="O96" s="386"/>
      <c r="P96" s="386"/>
      <c r="Q96" s="386"/>
      <c r="R96" s="386"/>
      <c r="S96" s="388"/>
      <c r="T96" s="336"/>
      <c r="U96" s="389" t="s">
        <v>202</v>
      </c>
      <c r="V96" s="336"/>
      <c r="W96" s="336"/>
      <c r="X96" s="336"/>
      <c r="Y96" s="336"/>
      <c r="Z96" s="336"/>
      <c r="AA96" s="336"/>
      <c r="AB96" s="336"/>
      <c r="AC96" s="336"/>
      <c r="AD96" s="336"/>
      <c r="AE96" s="336"/>
      <c r="AF96" s="336"/>
      <c r="AG96" s="336"/>
      <c r="AH96" s="336"/>
      <c r="AI96" s="336"/>
      <c r="AJ96" s="336"/>
      <c r="AK96" s="336"/>
      <c r="AL96" s="338"/>
      <c r="BA96" s="12"/>
      <c r="BB96" s="12"/>
      <c r="BC96" s="12"/>
      <c r="BD96" s="9"/>
    </row>
    <row r="97" spans="1:56" ht="18.75" customHeight="1" x14ac:dyDescent="0.3">
      <c r="A97" s="383"/>
      <c r="B97" s="390"/>
      <c r="C97" s="391"/>
      <c r="D97" s="391"/>
      <c r="E97" s="391"/>
      <c r="F97" s="392"/>
      <c r="G97" s="393"/>
      <c r="H97" s="393"/>
      <c r="I97" s="393"/>
      <c r="J97" s="393"/>
      <c r="K97" s="393"/>
      <c r="L97" s="393"/>
      <c r="M97" s="393"/>
      <c r="N97" s="394"/>
      <c r="O97" s="395"/>
      <c r="P97" s="396" t="str">
        <f>'Capacity planning'!P79:S79</f>
        <v>Version 1.0</v>
      </c>
      <c r="Q97" s="397"/>
      <c r="R97" s="397"/>
      <c r="S97" s="397"/>
      <c r="T97" s="398"/>
      <c r="U97" s="399"/>
      <c r="V97" s="398"/>
      <c r="W97" s="398"/>
      <c r="X97" s="398"/>
      <c r="Y97" s="398"/>
      <c r="Z97" s="398"/>
      <c r="AA97" s="398"/>
      <c r="AB97" s="398"/>
      <c r="AC97" s="398"/>
      <c r="AD97" s="398"/>
      <c r="AE97" s="398"/>
      <c r="AF97" s="398"/>
      <c r="AG97" s="398"/>
      <c r="AH97" s="398"/>
      <c r="AI97" s="398"/>
      <c r="AJ97" s="398"/>
      <c r="AK97" s="398"/>
      <c r="AL97" s="400"/>
      <c r="BA97" s="12"/>
      <c r="BB97" s="12"/>
      <c r="BC97" s="12"/>
      <c r="BD97" s="9"/>
    </row>
    <row r="98" spans="1:56" ht="16.5" customHeight="1" x14ac:dyDescent="0.25">
      <c r="A98" s="383"/>
      <c r="B98" s="401"/>
      <c r="C98" s="402"/>
      <c r="D98" s="402"/>
      <c r="E98" s="402"/>
      <c r="F98" s="403"/>
      <c r="G98" s="404"/>
      <c r="H98" s="405"/>
      <c r="I98" s="405"/>
      <c r="J98" s="405"/>
      <c r="K98" s="405"/>
      <c r="L98" s="405"/>
      <c r="M98" s="405"/>
      <c r="N98" s="400"/>
      <c r="O98" s="398"/>
      <c r="P98" s="398"/>
      <c r="Q98" s="398"/>
      <c r="R98" s="398"/>
      <c r="S98" s="398"/>
      <c r="T98" s="398"/>
      <c r="U98" s="406"/>
      <c r="V98" s="407"/>
      <c r="W98" s="407"/>
      <c r="X98" s="407"/>
      <c r="Y98" s="407"/>
      <c r="Z98" s="407"/>
      <c r="AA98" s="408"/>
      <c r="AB98" s="409"/>
      <c r="AC98" s="409"/>
      <c r="AD98" s="409"/>
      <c r="AE98" s="409"/>
      <c r="AF98" s="409"/>
      <c r="AG98" s="409"/>
      <c r="AH98" s="392"/>
      <c r="AI98" s="398"/>
      <c r="AJ98" s="398"/>
      <c r="AK98" s="398"/>
      <c r="AL98" s="400"/>
      <c r="BA98" s="12"/>
      <c r="BB98" s="12"/>
      <c r="BC98" s="12"/>
      <c r="BD98" s="9"/>
    </row>
    <row r="99" spans="1:56" ht="12.75" customHeight="1" x14ac:dyDescent="0.25">
      <c r="A99" s="383"/>
      <c r="B99" s="410"/>
      <c r="C99" s="411"/>
      <c r="D99" s="411"/>
      <c r="E99" s="411"/>
      <c r="F99" s="403"/>
      <c r="G99" s="412"/>
      <c r="H99" s="412"/>
      <c r="I99" s="412"/>
      <c r="J99" s="412"/>
      <c r="K99" s="412"/>
      <c r="L99" s="412"/>
      <c r="M99" s="412"/>
      <c r="N99" s="400"/>
      <c r="O99" s="398"/>
      <c r="P99" s="398"/>
      <c r="Q99" s="398"/>
      <c r="R99" s="398"/>
      <c r="S99" s="413"/>
      <c r="T99" s="413"/>
      <c r="U99" s="414"/>
      <c r="V99" s="415"/>
      <c r="W99" s="415"/>
      <c r="X99" s="415"/>
      <c r="Y99" s="415"/>
      <c r="Z99" s="415"/>
      <c r="AA99" s="408"/>
      <c r="AB99" s="416"/>
      <c r="AC99" s="416"/>
      <c r="AD99" s="416"/>
      <c r="AE99" s="416"/>
      <c r="AF99" s="416"/>
      <c r="AG99" s="416"/>
      <c r="AH99" s="392"/>
      <c r="AI99" s="398"/>
      <c r="AJ99" s="398"/>
      <c r="AK99" s="398"/>
      <c r="AL99" s="400"/>
      <c r="BA99" s="12"/>
      <c r="BB99" s="12"/>
      <c r="BC99" s="12"/>
      <c r="BD99" s="9"/>
    </row>
    <row r="100" spans="1:56" ht="18.75" x14ac:dyDescent="0.3">
      <c r="A100" s="383"/>
      <c r="B100" s="417" t="s">
        <v>123</v>
      </c>
      <c r="C100" s="418"/>
      <c r="D100" s="398"/>
      <c r="E100" s="398"/>
      <c r="F100" s="398"/>
      <c r="G100" s="419" t="s">
        <v>12</v>
      </c>
      <c r="H100" s="398"/>
      <c r="I100" s="398"/>
      <c r="J100" s="398"/>
      <c r="K100" s="398"/>
      <c r="L100" s="398"/>
      <c r="M100" s="398"/>
      <c r="N100" s="400"/>
      <c r="O100" s="398"/>
      <c r="P100" s="398"/>
      <c r="Q100" s="398"/>
      <c r="R100" s="398"/>
      <c r="S100" s="413"/>
      <c r="T100" s="398"/>
      <c r="U100" s="420" t="s">
        <v>124</v>
      </c>
      <c r="V100" s="398"/>
      <c r="W100" s="398"/>
      <c r="X100" s="398"/>
      <c r="Y100" s="398"/>
      <c r="Z100" s="398"/>
      <c r="AA100" s="398"/>
      <c r="AB100" s="421" t="s">
        <v>203</v>
      </c>
      <c r="AC100" s="398"/>
      <c r="AD100" s="398"/>
      <c r="AE100" s="398"/>
      <c r="AF100" s="398"/>
      <c r="AG100" s="398"/>
      <c r="AH100" s="398"/>
      <c r="AI100" s="432"/>
      <c r="AJ100" s="398"/>
      <c r="AK100" s="398"/>
      <c r="AL100" s="400"/>
      <c r="BA100" s="12"/>
      <c r="BB100" s="12"/>
      <c r="BC100" s="12"/>
      <c r="BD100" s="9"/>
    </row>
    <row r="101" spans="1:56" ht="15.75" x14ac:dyDescent="0.25">
      <c r="A101" s="383"/>
      <c r="B101" s="422"/>
      <c r="C101" s="391"/>
      <c r="D101" s="391"/>
      <c r="E101" s="391"/>
      <c r="F101" s="423"/>
      <c r="G101" s="424"/>
      <c r="H101" s="425"/>
      <c r="I101" s="425"/>
      <c r="J101" s="426"/>
      <c r="K101" s="427"/>
      <c r="L101" s="428"/>
      <c r="M101" s="428"/>
      <c r="N101" s="400"/>
      <c r="O101" s="398"/>
      <c r="P101" s="398"/>
      <c r="Q101" s="398"/>
      <c r="R101" s="398"/>
      <c r="S101" s="398"/>
      <c r="T101" s="398"/>
      <c r="U101" s="429"/>
      <c r="V101" s="430"/>
      <c r="W101" s="430"/>
      <c r="X101" s="430"/>
      <c r="Y101" s="430"/>
      <c r="Z101" s="430"/>
      <c r="AA101" s="430"/>
      <c r="AB101" s="430"/>
      <c r="AC101" s="430"/>
      <c r="AD101" s="430"/>
      <c r="AE101" s="430"/>
      <c r="AF101" s="431"/>
      <c r="AG101" s="408"/>
      <c r="AH101" s="408"/>
      <c r="AI101" s="432"/>
      <c r="AJ101" s="433"/>
      <c r="AK101" s="433"/>
      <c r="AL101" s="434"/>
      <c r="BA101" s="12"/>
      <c r="BB101" s="12"/>
      <c r="BC101" s="12"/>
      <c r="BD101" s="9"/>
    </row>
    <row r="102" spans="1:56" ht="15.75" x14ac:dyDescent="0.25">
      <c r="A102" s="383"/>
      <c r="B102" s="390"/>
      <c r="C102" s="391"/>
      <c r="D102" s="391"/>
      <c r="E102" s="391"/>
      <c r="F102" s="435"/>
      <c r="G102" s="425"/>
      <c r="H102" s="425"/>
      <c r="I102" s="425"/>
      <c r="J102" s="426"/>
      <c r="K102" s="433"/>
      <c r="L102" s="428"/>
      <c r="M102" s="428"/>
      <c r="N102" s="400"/>
      <c r="O102" s="398"/>
      <c r="P102" s="398"/>
      <c r="Q102" s="398"/>
      <c r="R102" s="398"/>
      <c r="S102" s="398"/>
      <c r="T102" s="398"/>
      <c r="U102" s="436"/>
      <c r="V102" s="437"/>
      <c r="W102" s="437"/>
      <c r="X102" s="437"/>
      <c r="Y102" s="437"/>
      <c r="Z102" s="437"/>
      <c r="AA102" s="430"/>
      <c r="AB102" s="437"/>
      <c r="AC102" s="391"/>
      <c r="AD102" s="391"/>
      <c r="AE102" s="391"/>
      <c r="AF102" s="391"/>
      <c r="AG102" s="391"/>
      <c r="AH102" s="408"/>
      <c r="AI102" s="432"/>
      <c r="AJ102" s="433"/>
      <c r="AK102" s="433"/>
      <c r="AL102" s="434"/>
      <c r="BA102" s="12"/>
      <c r="BB102" s="12"/>
      <c r="BC102" s="12"/>
      <c r="BD102" s="9"/>
    </row>
    <row r="103" spans="1:56" ht="18.75" x14ac:dyDescent="0.3">
      <c r="A103" s="383"/>
      <c r="B103" s="438"/>
      <c r="C103" s="439"/>
      <c r="D103" s="439"/>
      <c r="E103" s="439"/>
      <c r="F103" s="440"/>
      <c r="G103" s="425"/>
      <c r="H103" s="425"/>
      <c r="I103" s="425"/>
      <c r="J103" s="441"/>
      <c r="K103" s="442"/>
      <c r="L103" s="442"/>
      <c r="M103" s="442"/>
      <c r="N103" s="400"/>
      <c r="O103" s="443"/>
      <c r="P103" s="444"/>
      <c r="Q103" s="398"/>
      <c r="R103" s="398"/>
      <c r="S103" s="398"/>
      <c r="T103" s="398"/>
      <c r="U103" s="445"/>
      <c r="V103" s="412"/>
      <c r="W103" s="412"/>
      <c r="X103" s="412"/>
      <c r="Y103" s="412"/>
      <c r="Z103" s="412"/>
      <c r="AA103" s="432"/>
      <c r="AB103" s="439"/>
      <c r="AC103" s="439"/>
      <c r="AD103" s="439"/>
      <c r="AE103" s="439"/>
      <c r="AF103" s="439"/>
      <c r="AG103" s="439"/>
      <c r="AH103" s="408"/>
      <c r="AI103" s="432"/>
      <c r="AJ103" s="433"/>
      <c r="AK103" s="433"/>
      <c r="AL103" s="434"/>
      <c r="BA103" s="12"/>
      <c r="BB103" s="12"/>
      <c r="BC103" s="12"/>
      <c r="BD103" s="9"/>
    </row>
    <row r="104" spans="1:56" ht="19.5" thickBot="1" x14ac:dyDescent="0.35">
      <c r="A104" s="383"/>
      <c r="B104" s="446" t="s">
        <v>125</v>
      </c>
      <c r="C104" s="447"/>
      <c r="D104" s="447"/>
      <c r="E104" s="447"/>
      <c r="F104" s="448" t="s">
        <v>126</v>
      </c>
      <c r="G104" s="449"/>
      <c r="H104" s="448"/>
      <c r="I104" s="447"/>
      <c r="J104" s="447"/>
      <c r="K104" s="450" t="s">
        <v>127</v>
      </c>
      <c r="L104" s="451"/>
      <c r="M104" s="451"/>
      <c r="N104" s="452"/>
      <c r="O104" s="447"/>
      <c r="P104" s="447"/>
      <c r="Q104" s="447"/>
      <c r="R104" s="447"/>
      <c r="S104" s="453"/>
      <c r="T104" s="447"/>
      <c r="U104" s="454" t="s">
        <v>128</v>
      </c>
      <c r="V104" s="447"/>
      <c r="W104" s="447"/>
      <c r="X104" s="447"/>
      <c r="Y104" s="447"/>
      <c r="Z104" s="447"/>
      <c r="AA104" s="455"/>
      <c r="AB104" s="456" t="s">
        <v>128</v>
      </c>
      <c r="AC104" s="447"/>
      <c r="AD104" s="447"/>
      <c r="AE104" s="447"/>
      <c r="AF104" s="455"/>
      <c r="AG104" s="457"/>
      <c r="AH104" s="458"/>
      <c r="AI104" s="447"/>
      <c r="AJ104" s="457"/>
      <c r="AK104" s="458"/>
      <c r="AL104" s="459"/>
      <c r="BA104" s="12"/>
      <c r="BB104" s="12"/>
      <c r="BC104" s="12"/>
      <c r="BD104" s="9"/>
    </row>
    <row r="105" spans="1:56" s="7" customFormat="1" ht="3.75" customHeight="1" x14ac:dyDescent="0.25">
      <c r="B105" s="460"/>
      <c r="C105" s="461"/>
      <c r="D105" s="461"/>
      <c r="E105" s="461"/>
      <c r="F105" s="461"/>
      <c r="G105" s="461"/>
      <c r="H105" s="461"/>
      <c r="I105" s="461"/>
      <c r="J105" s="461"/>
      <c r="K105" s="461"/>
      <c r="L105" s="461"/>
      <c r="M105" s="461"/>
      <c r="N105" s="461"/>
      <c r="O105" s="461"/>
      <c r="P105" s="461"/>
      <c r="Q105" s="461"/>
      <c r="R105" s="461"/>
      <c r="S105" s="461"/>
      <c r="T105" s="461"/>
      <c r="U105" s="461"/>
      <c r="V105" s="461"/>
      <c r="W105" s="461"/>
      <c r="X105" s="461"/>
      <c r="Y105" s="461"/>
      <c r="Z105" s="461"/>
      <c r="AA105" s="461"/>
      <c r="AB105" s="461"/>
      <c r="AC105" s="461"/>
      <c r="AD105" s="461"/>
      <c r="AE105" s="461"/>
      <c r="AF105" s="461"/>
      <c r="AG105" s="461"/>
      <c r="AH105" s="461"/>
      <c r="AI105" s="461"/>
      <c r="AJ105" s="461"/>
      <c r="AK105" s="461"/>
      <c r="AL105" s="461"/>
      <c r="AN105" s="192"/>
      <c r="AO105" s="192"/>
      <c r="AP105" s="264"/>
      <c r="AQ105" s="264"/>
      <c r="AR105" s="264"/>
      <c r="AS105" s="264"/>
      <c r="AT105" s="264"/>
      <c r="AU105" s="264"/>
      <c r="AV105" s="264"/>
      <c r="AW105" s="264"/>
      <c r="AX105" s="264"/>
      <c r="AY105" s="264"/>
      <c r="AZ105" s="264"/>
      <c r="BA105" s="264"/>
      <c r="BB105" s="264"/>
      <c r="BC105" s="264"/>
      <c r="BD105" s="192"/>
    </row>
    <row r="106" spans="1:56" s="6" customFormat="1" x14ac:dyDescent="0.25">
      <c r="A106" s="5"/>
      <c r="B106" s="462"/>
      <c r="C106" s="465"/>
      <c r="D106" s="465"/>
      <c r="E106" s="465"/>
      <c r="F106" s="465"/>
      <c r="G106" s="464" t="str">
        <f>IF(MAX('[1]Shared Loading Plan'!I38,'[1]Shared Loading Plan'!O38)&gt;0,"Yellow","")</f>
        <v>Yellow</v>
      </c>
      <c r="H106" s="463"/>
      <c r="I106" s="463"/>
      <c r="J106" s="463"/>
      <c r="K106" s="464" t="str">
        <f>IF(MAX('[1]Shared Loading Plan'!Y38,'[1]Shared Loading Plan'!AE38)&gt;0,"Yellow","")</f>
        <v>Yellow</v>
      </c>
      <c r="L106" s="463"/>
      <c r="M106" s="463"/>
      <c r="N106" s="463"/>
      <c r="O106" s="464" t="str">
        <f>IF(MAX('[1]Shared Loading Plan'!AO38,'[1]Shared Loading Plan'!AU38)&gt;0,"Yellow","")</f>
        <v>Yellow</v>
      </c>
      <c r="P106" s="463"/>
      <c r="Q106" s="465"/>
      <c r="R106" s="463"/>
      <c r="S106" s="464" t="str">
        <f>IF(MAX('[1]Shared Loading Plan'!BE38,'[1]Shared Loading Plan'!BK38)&gt;0,"Yellow","")</f>
        <v>Yellow</v>
      </c>
      <c r="T106" s="463"/>
      <c r="U106" s="463"/>
      <c r="V106" s="463"/>
      <c r="W106" s="464" t="str">
        <f>IF(MAX('[1]Shared Loading Plan'!BU38,'[1]Shared Loading Plan'!CA38)&gt;0,"Yellow","")</f>
        <v>Yellow</v>
      </c>
      <c r="X106" s="463"/>
      <c r="Y106" s="463"/>
      <c r="Z106" s="463"/>
      <c r="AA106" s="464" t="str">
        <f>IF(MAX('[1]Shared Loading Plan'!CK38,'[1]Shared Loading Plan'!CQ38)&gt;0,"Yellow","")</f>
        <v/>
      </c>
      <c r="AB106" s="463"/>
      <c r="AC106" s="463"/>
      <c r="AD106" s="463"/>
      <c r="AE106" s="464" t="str">
        <f>IF(MAX('[1]Shared Loading Plan'!DA38,'[1]Shared Loading Plan'!DG38)&gt;0,"Yellow","")</f>
        <v/>
      </c>
      <c r="AF106" s="465"/>
      <c r="AG106" s="463"/>
      <c r="AH106" s="463"/>
      <c r="AI106" s="464" t="str">
        <f>IF(MAX('[1]Shared Loading Plan'!DQ38,'[1]Shared Loading Plan'!DW38)&gt;0,"Yellow","")</f>
        <v/>
      </c>
      <c r="AJ106" s="465"/>
      <c r="AK106" s="465"/>
      <c r="AL106" s="465"/>
      <c r="AM106" s="5"/>
      <c r="AN106" s="465"/>
      <c r="AO106" s="465"/>
      <c r="AP106" s="465"/>
      <c r="AQ106" s="465"/>
      <c r="AR106" s="465"/>
      <c r="AS106" s="465"/>
      <c r="AT106" s="465"/>
      <c r="AU106" s="465"/>
      <c r="AV106" s="465"/>
      <c r="AW106" s="465"/>
      <c r="AX106" s="465"/>
      <c r="AY106" s="465"/>
      <c r="AZ106" s="465"/>
    </row>
    <row r="107" spans="1:56" s="6" customFormat="1" x14ac:dyDescent="0.25">
      <c r="A107" s="5"/>
      <c r="B107" s="462"/>
      <c r="C107" s="465"/>
      <c r="D107" s="465"/>
      <c r="E107" s="465"/>
      <c r="F107" s="465"/>
      <c r="G107" s="464" t="str">
        <f>IF(AND(G106="Yellow",'[1]Shared Loading Plan'!$E$4='[1]Shared Loading Plan'!$DZ$4),"Yhere","")</f>
        <v>Yhere</v>
      </c>
      <c r="H107" s="463"/>
      <c r="I107" s="463"/>
      <c r="J107" s="463"/>
      <c r="K107" s="464" t="str">
        <f>IF(AND(K106="Yellow",'[1]Shared Loading Plan'!$E$4='[1]Shared Loading Plan'!$DZ$4),"Yhere","")</f>
        <v>Yhere</v>
      </c>
      <c r="L107" s="463"/>
      <c r="M107" s="463"/>
      <c r="N107" s="463"/>
      <c r="O107" s="464" t="str">
        <f>IF(AND(O106="Yellow",'[1]Shared Loading Plan'!$E$4='[1]Shared Loading Plan'!$DZ$4),"Yhere","")</f>
        <v>Yhere</v>
      </c>
      <c r="P107" s="463"/>
      <c r="Q107" s="465"/>
      <c r="R107" s="463"/>
      <c r="S107" s="464" t="str">
        <f>IF(AND(S106="Yellow",'[1]Shared Loading Plan'!$E$4='[1]Shared Loading Plan'!$DZ$4),"Yhere","")</f>
        <v>Yhere</v>
      </c>
      <c r="T107" s="463"/>
      <c r="U107" s="463"/>
      <c r="V107" s="463"/>
      <c r="W107" s="464" t="str">
        <f>IF(AND(W106="Yellow",'[1]Shared Loading Plan'!$E$4='[1]Shared Loading Plan'!$DZ$4),"Yhere","")</f>
        <v>Yhere</v>
      </c>
      <c r="X107" s="463"/>
      <c r="Y107" s="463"/>
      <c r="Z107" s="463"/>
      <c r="AA107" s="464" t="str">
        <f>IF(AND(AA106="Yellow",'[1]Shared Loading Plan'!$E$4='[1]Shared Loading Plan'!$DZ$4),"Yhere","")</f>
        <v/>
      </c>
      <c r="AB107" s="463"/>
      <c r="AC107" s="463"/>
      <c r="AD107" s="463"/>
      <c r="AE107" s="464" t="str">
        <f>IF(AND(AE106="Yellow",'[1]Shared Loading Plan'!$E$4='[1]Shared Loading Plan'!$DZ$4),"Yhere","")</f>
        <v/>
      </c>
      <c r="AF107" s="465"/>
      <c r="AG107" s="463"/>
      <c r="AH107" s="463"/>
      <c r="AI107" s="464" t="str">
        <f>IF(AND(AI106="Yellow",'[1]Shared Loading Plan'!$E$4='[1]Shared Loading Plan'!$DZ$4),"Yhere","")</f>
        <v/>
      </c>
      <c r="AJ107" s="465"/>
      <c r="AK107" s="465"/>
      <c r="AL107" s="465"/>
      <c r="AM107" s="5"/>
      <c r="AN107" s="465"/>
      <c r="AO107" s="465"/>
      <c r="AP107" s="465"/>
      <c r="AQ107" s="465"/>
      <c r="AR107" s="465"/>
      <c r="AS107" s="465"/>
      <c r="AT107" s="465"/>
      <c r="AU107" s="465"/>
      <c r="AV107" s="465"/>
      <c r="AW107" s="465"/>
      <c r="AX107" s="465"/>
      <c r="AY107" s="465"/>
      <c r="AZ107" s="465"/>
    </row>
    <row r="108" spans="1:56" x14ac:dyDescent="0.25">
      <c r="B108" s="462"/>
      <c r="C108" s="465"/>
      <c r="D108" s="465"/>
      <c r="E108" s="465"/>
      <c r="F108" s="467">
        <f>MAX(G108:AK108)</f>
        <v>0</v>
      </c>
      <c r="G108" s="465">
        <f>IF(ISERR(SEARCH("OEE",G85,1)=TRUE),0,(SEARCH("OEE",G85,1)))</f>
        <v>0</v>
      </c>
      <c r="H108" s="465"/>
      <c r="I108" s="465">
        <f>IF(ISERR(SEARCH("OEE",I85,1)=TRUE),0,(SEARCH("OEE",I85,1)))</f>
        <v>0</v>
      </c>
      <c r="J108" s="465"/>
      <c r="K108" s="465">
        <f>IF(ISERR(SEARCH("OEE",K85,1)=TRUE),0,(SEARCH("OEE",K85,1)))</f>
        <v>0</v>
      </c>
      <c r="L108" s="465"/>
      <c r="M108" s="465">
        <f>IF(ISERR(SEARCH("OEE",M85,1)=TRUE),0,(SEARCH("OEE",M85,1)))</f>
        <v>0</v>
      </c>
      <c r="N108" s="465"/>
      <c r="O108" s="465">
        <f>IF(ISERR(SEARCH("OEE",O85,1)=TRUE),0,(SEARCH("OEE",O85,1)))</f>
        <v>0</v>
      </c>
      <c r="P108" s="465"/>
      <c r="Q108" s="465">
        <f>IF(ISERR(SEARCH("OEE",Q85,1)=TRUE),0,(SEARCH("OEE",Q85,1)))</f>
        <v>0</v>
      </c>
      <c r="R108" s="465"/>
      <c r="S108" s="465">
        <f>IF(ISERR(SEARCH("OEE",S85,1)=TRUE),0,(SEARCH("OEE",S85,1)))</f>
        <v>0</v>
      </c>
      <c r="T108" s="465"/>
      <c r="U108" s="465">
        <f>IF(ISERR(SEARCH("OEE",U85,1)=TRUE),0,(SEARCH("OEE",U85,1)))</f>
        <v>0</v>
      </c>
      <c r="V108" s="465"/>
      <c r="W108" s="465">
        <f>IF(ISERR(SEARCH("OEE",W85,1)=TRUE),0,(SEARCH("OEE",W85,1)))</f>
        <v>0</v>
      </c>
      <c r="X108" s="465"/>
      <c r="Y108" s="465">
        <f>IF(ISERR(SEARCH("OEE",Y85,1)=TRUE),0,(SEARCH("OEE",Y85,1)))</f>
        <v>0</v>
      </c>
      <c r="Z108" s="465"/>
      <c r="AA108" s="465">
        <f>IF(ISERR(SEARCH("OEE",AA85,1)=TRUE),0,(SEARCH("OEE",AA85,1)))</f>
        <v>0</v>
      </c>
      <c r="AB108" s="465"/>
      <c r="AC108" s="465">
        <f>IF(ISERR(SEARCH("OEE",AC85,1)=TRUE),0,(SEARCH("OEE",AC85,1)))</f>
        <v>0</v>
      </c>
      <c r="AD108" s="465"/>
      <c r="AE108" s="465">
        <f>IF(ISERR(SEARCH("OEE",AE85,1)=TRUE),0,(SEARCH("OEE",AE85,1)))</f>
        <v>0</v>
      </c>
      <c r="AF108" s="465"/>
      <c r="AG108" s="465">
        <f>IF(ISERR(SEARCH("OEE",AG85,1)=TRUE),0,(SEARCH("OEE",AG85,1)))</f>
        <v>0</v>
      </c>
      <c r="AH108" s="465"/>
      <c r="AI108" s="465">
        <f>IF(ISERR(SEARCH("OEE",AI85,1)=TRUE),0,(SEARCH("OEE",AI85,1)))</f>
        <v>0</v>
      </c>
      <c r="AJ108" s="465"/>
      <c r="AK108" s="465">
        <f>IF(ISERR(SEARCH("OEE",AK85,1)=TRUE),0,(SEARCH("OEE",AK85,1)))</f>
        <v>0</v>
      </c>
      <c r="AL108" s="465"/>
    </row>
    <row r="109" spans="1:56" x14ac:dyDescent="0.25">
      <c r="B109" s="462"/>
      <c r="C109" s="465"/>
      <c r="D109" s="468">
        <f>+D110+F108</f>
        <v>0</v>
      </c>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465"/>
      <c r="AK109" s="465"/>
      <c r="AL109" s="465"/>
    </row>
    <row r="110" spans="1:56" x14ac:dyDescent="0.25">
      <c r="B110" s="462"/>
      <c r="C110" s="465" t="str">
        <f>+'[1]Supplier Declarations and Notes'!GX56</f>
        <v/>
      </c>
      <c r="D110" s="468">
        <f>+'[1]Supplier Declarations and Notes'!GY55</f>
        <v>0</v>
      </c>
      <c r="E110" s="465"/>
      <c r="F110" s="465"/>
      <c r="G110" s="465"/>
      <c r="H110" s="465"/>
      <c r="I110" s="465"/>
      <c r="J110" s="465"/>
      <c r="K110" s="465" t="s">
        <v>192</v>
      </c>
      <c r="L110" s="465"/>
      <c r="M110" s="465"/>
      <c r="N110" s="465"/>
      <c r="O110" s="465" t="s">
        <v>193</v>
      </c>
      <c r="P110" s="465"/>
      <c r="Q110" s="465"/>
      <c r="R110" s="465"/>
      <c r="S110" s="465" t="s">
        <v>194</v>
      </c>
      <c r="T110" s="465"/>
      <c r="U110" s="465"/>
      <c r="V110" s="465"/>
      <c r="W110" s="465" t="s">
        <v>195</v>
      </c>
      <c r="X110" s="465"/>
      <c r="Y110" s="465"/>
      <c r="Z110" s="465"/>
      <c r="AA110" s="465" t="s">
        <v>196</v>
      </c>
      <c r="AB110" s="465"/>
      <c r="AC110" s="465"/>
      <c r="AD110" s="465"/>
      <c r="AE110" s="465" t="s">
        <v>197</v>
      </c>
      <c r="AF110" s="465"/>
      <c r="AG110" s="465"/>
      <c r="AH110" s="465"/>
      <c r="AI110" s="465" t="s">
        <v>198</v>
      </c>
      <c r="AJ110" s="465"/>
      <c r="AK110" s="465"/>
      <c r="AL110" s="465"/>
    </row>
    <row r="111" spans="1:56" x14ac:dyDescent="0.25">
      <c r="B111" s="462"/>
      <c r="C111" s="465"/>
      <c r="D111" s="465"/>
      <c r="E111" s="465"/>
      <c r="F111" s="465"/>
      <c r="G111" s="465"/>
      <c r="H111" s="465"/>
      <c r="I111" s="465"/>
      <c r="J111" s="465"/>
      <c r="K111" s="477">
        <f>IF(ISNUMBER(+K25)=FALSE,0,K25)</f>
        <v>0</v>
      </c>
      <c r="L111" s="465"/>
      <c r="M111" s="465"/>
      <c r="N111" s="465"/>
      <c r="O111" s="477">
        <f>IF(ISNUMBER(+O25)=FALSE,0,O25)</f>
        <v>0</v>
      </c>
      <c r="P111" s="465"/>
      <c r="Q111" s="465"/>
      <c r="R111" s="465"/>
      <c r="S111" s="477">
        <f>IF(ISNUMBER(+S25)=FALSE,0,S25)</f>
        <v>0</v>
      </c>
      <c r="T111" s="465"/>
      <c r="U111" s="465"/>
      <c r="V111" s="465"/>
      <c r="W111" s="477">
        <f>IF(ISNUMBER(+W25)=FALSE,0,W25)</f>
        <v>0</v>
      </c>
      <c r="X111" s="465"/>
      <c r="Y111" s="465"/>
      <c r="Z111" s="465"/>
      <c r="AA111" s="477">
        <f>IF(ISNUMBER(+AA25)=FALSE,0,AA25)</f>
        <v>0</v>
      </c>
      <c r="AB111" s="465"/>
      <c r="AC111" s="465"/>
      <c r="AD111" s="465"/>
      <c r="AE111" s="477">
        <f>IF(ISNUMBER(+AE25)=FALSE,0,AE25)</f>
        <v>0</v>
      </c>
      <c r="AF111" s="465"/>
      <c r="AG111" s="465"/>
      <c r="AH111" s="465"/>
      <c r="AI111" s="477">
        <f>IF(ISNUMBER(+AI25)=FALSE,0,AI25)</f>
        <v>0</v>
      </c>
      <c r="AJ111" s="465"/>
      <c r="AK111" s="465"/>
      <c r="AL111" s="465"/>
    </row>
    <row r="112" spans="1:56" x14ac:dyDescent="0.25">
      <c r="B112" s="462"/>
      <c r="C112" s="465"/>
      <c r="D112" s="465"/>
      <c r="E112" s="465"/>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465"/>
      <c r="AG112" s="465"/>
      <c r="AH112" s="465"/>
      <c r="AI112" s="465"/>
      <c r="AJ112" s="465"/>
      <c r="AK112" s="465"/>
      <c r="AL112" s="465"/>
    </row>
    <row r="113" spans="2:38" x14ac:dyDescent="0.25">
      <c r="B113" s="462"/>
      <c r="C113" s="465"/>
      <c r="D113" s="465"/>
      <c r="E113" s="465"/>
      <c r="F113" s="465"/>
      <c r="G113" s="465"/>
      <c r="H113" s="465"/>
      <c r="I113" s="465"/>
      <c r="J113" s="465" t="s">
        <v>66</v>
      </c>
      <c r="K113" s="465" t="s">
        <v>70</v>
      </c>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I113" s="465"/>
      <c r="AJ113" s="465"/>
      <c r="AK113" s="465"/>
      <c r="AL113" s="465"/>
    </row>
    <row r="114" spans="2:38" x14ac:dyDescent="0.25">
      <c r="B114" s="462" t="s">
        <v>129</v>
      </c>
      <c r="C114" s="462" t="s">
        <v>130</v>
      </c>
      <c r="D114" s="462" t="s">
        <v>129</v>
      </c>
      <c r="E114" s="462" t="s">
        <v>131</v>
      </c>
      <c r="F114" s="465"/>
      <c r="G114" s="462" t="s">
        <v>199</v>
      </c>
      <c r="H114" s="462" t="s">
        <v>199</v>
      </c>
      <c r="I114" s="462" t="s">
        <v>199</v>
      </c>
      <c r="J114" s="462" t="s">
        <v>199</v>
      </c>
      <c r="K114" s="462" t="s">
        <v>199</v>
      </c>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5"/>
      <c r="AL114" s="465"/>
    </row>
    <row r="115" spans="2:38" ht="26.25" x14ac:dyDescent="0.4">
      <c r="B115" s="469" t="s">
        <v>133</v>
      </c>
      <c r="C115" s="470">
        <f>+J115-K111*J115-O111*J115-S111*J115-W111*J115-AA111*J115-AE111*J115-AI111*J115</f>
        <v>0</v>
      </c>
      <c r="D115" s="471" t="s">
        <v>134</v>
      </c>
      <c r="E115" s="470">
        <f>+K115-K111*K115-O111*K115-S111*K115-W111*K115-AA111*K115-AE111*K115-AI111*K115</f>
        <v>0</v>
      </c>
      <c r="F115" s="465"/>
      <c r="G115" s="472" t="str">
        <f>+G78</f>
        <v>-</v>
      </c>
      <c r="H115" s="472" t="str">
        <f>+I78</f>
        <v>-</v>
      </c>
      <c r="I115" s="465"/>
      <c r="J115" s="465">
        <f>IF(ISNUMBER(G115)=FALSE,0,G115)</f>
        <v>0</v>
      </c>
      <c r="K115" s="465">
        <f>IF(ISNUMBER(H115)=FALSE,0,H115)</f>
        <v>0</v>
      </c>
      <c r="L115" s="465"/>
      <c r="M115" s="465">
        <v>118</v>
      </c>
      <c r="N115" s="465"/>
      <c r="O115" s="465"/>
      <c r="P115" s="477"/>
      <c r="Q115" s="465"/>
      <c r="R115" s="465"/>
      <c r="S115" s="465"/>
      <c r="T115" s="465"/>
      <c r="U115" s="465"/>
      <c r="V115" s="465"/>
      <c r="W115" s="465"/>
      <c r="X115" s="465"/>
      <c r="Y115" s="465"/>
      <c r="Z115" s="465"/>
      <c r="AA115" s="465"/>
      <c r="AB115" s="465"/>
      <c r="AC115" s="465"/>
      <c r="AD115" s="465"/>
      <c r="AE115" s="465"/>
      <c r="AF115" s="465"/>
      <c r="AG115" s="465"/>
      <c r="AH115" s="465"/>
      <c r="AI115" s="465"/>
      <c r="AJ115" s="465"/>
      <c r="AK115" s="465"/>
      <c r="AL115" s="465"/>
    </row>
    <row r="116" spans="2:38" ht="26.25" x14ac:dyDescent="0.4">
      <c r="B116" s="469" t="s">
        <v>135</v>
      </c>
      <c r="C116" s="470">
        <f>+J116-O111*J116-S111*J116-W111*J116-AA111*J116-AE111*J116-AI111*J116</f>
        <v>0</v>
      </c>
      <c r="D116" s="471" t="s">
        <v>136</v>
      </c>
      <c r="E116" s="470">
        <f>+K116-O111*K116-S111*K116-W111*K116-AA111*K116-AE111*K116-AI111*K116</f>
        <v>0</v>
      </c>
      <c r="F116" s="465"/>
      <c r="G116" s="472" t="str">
        <f>+K78</f>
        <v>-</v>
      </c>
      <c r="H116" s="472" t="str">
        <f>+M78</f>
        <v>-</v>
      </c>
      <c r="I116" s="465"/>
      <c r="J116" s="465">
        <f t="shared" ref="J116:K122" si="0">IF(ISNUMBER(G116)=FALSE,0,G116)</f>
        <v>0</v>
      </c>
      <c r="K116" s="465">
        <f t="shared" si="0"/>
        <v>0</v>
      </c>
      <c r="L116" s="465"/>
      <c r="M116" s="465">
        <f>+M115+1</f>
        <v>119</v>
      </c>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row>
    <row r="117" spans="2:38" ht="26.25" x14ac:dyDescent="0.4">
      <c r="B117" s="469" t="s">
        <v>137</v>
      </c>
      <c r="C117" s="470">
        <f>+J117-S111*J117-W111*J117-AA111*J117-AE111*J117-AI111*J117</f>
        <v>0</v>
      </c>
      <c r="D117" s="471" t="s">
        <v>138</v>
      </c>
      <c r="E117" s="470">
        <f>+K117-S111*K117-W111*K117-AA111*K117-AE111*K117-AI111*K117</f>
        <v>0</v>
      </c>
      <c r="F117" s="465"/>
      <c r="G117" s="472" t="str">
        <f>+O78</f>
        <v>-</v>
      </c>
      <c r="H117" s="472" t="str">
        <f>+Q78</f>
        <v>-</v>
      </c>
      <c r="I117" s="465"/>
      <c r="J117" s="465">
        <f t="shared" si="0"/>
        <v>0</v>
      </c>
      <c r="K117" s="465">
        <f t="shared" si="0"/>
        <v>0</v>
      </c>
      <c r="L117" s="465"/>
      <c r="M117" s="465">
        <f t="shared" ref="M117:M122" si="1">+M116+1</f>
        <v>120</v>
      </c>
      <c r="N117" s="465"/>
      <c r="O117" s="465"/>
      <c r="P117" s="465"/>
      <c r="Q117" s="465"/>
      <c r="R117" s="465"/>
      <c r="S117" s="465"/>
      <c r="T117" s="465"/>
      <c r="U117" s="465"/>
      <c r="V117" s="465"/>
      <c r="W117" s="465"/>
      <c r="X117" s="465"/>
      <c r="Y117" s="465"/>
      <c r="Z117" s="465"/>
      <c r="AA117" s="465"/>
      <c r="AB117" s="465"/>
      <c r="AC117" s="465"/>
      <c r="AD117" s="465"/>
      <c r="AE117" s="465"/>
      <c r="AF117" s="465"/>
      <c r="AG117" s="465"/>
      <c r="AH117" s="465"/>
      <c r="AI117" s="465"/>
      <c r="AJ117" s="465"/>
      <c r="AK117" s="465"/>
      <c r="AL117" s="465"/>
    </row>
    <row r="118" spans="2:38" ht="26.25" x14ac:dyDescent="0.4">
      <c r="B118" s="469" t="s">
        <v>139</v>
      </c>
      <c r="C118" s="470">
        <f>+J118-W111*J118-AA111*J118-AE111*J118-AI111*J118</f>
        <v>0</v>
      </c>
      <c r="D118" s="471" t="s">
        <v>140</v>
      </c>
      <c r="E118" s="470">
        <f>+K118-W111*K118-AA111*K118-AE111*K118-AI111*K118</f>
        <v>0</v>
      </c>
      <c r="F118" s="465"/>
      <c r="G118" s="472" t="str">
        <f>+S78</f>
        <v>-</v>
      </c>
      <c r="H118" s="472" t="str">
        <f>+U78</f>
        <v>-</v>
      </c>
      <c r="I118" s="465"/>
      <c r="J118" s="465">
        <f t="shared" si="0"/>
        <v>0</v>
      </c>
      <c r="K118" s="465">
        <f t="shared" si="0"/>
        <v>0</v>
      </c>
      <c r="L118" s="465"/>
      <c r="M118" s="465">
        <f t="shared" si="1"/>
        <v>121</v>
      </c>
      <c r="N118" s="465"/>
      <c r="O118" s="465"/>
      <c r="P118" s="465"/>
      <c r="Q118" s="465"/>
      <c r="R118" s="465"/>
      <c r="S118" s="465"/>
      <c r="T118" s="465"/>
      <c r="U118" s="465"/>
      <c r="V118" s="465"/>
      <c r="W118" s="465"/>
      <c r="X118" s="465"/>
      <c r="Y118" s="465"/>
      <c r="Z118" s="465"/>
      <c r="AA118" s="465"/>
      <c r="AB118" s="465"/>
      <c r="AC118" s="465"/>
      <c r="AD118" s="465"/>
      <c r="AE118" s="465"/>
      <c r="AF118" s="465"/>
      <c r="AG118" s="465"/>
      <c r="AH118" s="465"/>
      <c r="AI118" s="465"/>
      <c r="AJ118" s="465"/>
      <c r="AK118" s="465"/>
      <c r="AL118" s="465"/>
    </row>
    <row r="119" spans="2:38" ht="26.25" x14ac:dyDescent="0.4">
      <c r="B119" s="469" t="s">
        <v>141</v>
      </c>
      <c r="C119" s="470">
        <f>+J119-AA111*J119-AE111*J119-AI111*J119</f>
        <v>0</v>
      </c>
      <c r="D119" s="471" t="s">
        <v>142</v>
      </c>
      <c r="E119" s="470">
        <f>+K119-AA111*K119-AE111*K119-AI111*K119</f>
        <v>0</v>
      </c>
      <c r="F119" s="465"/>
      <c r="G119" s="472" t="str">
        <f>+W78</f>
        <v>-</v>
      </c>
      <c r="H119" s="472" t="str">
        <f>+Y78</f>
        <v>-</v>
      </c>
      <c r="I119" s="465"/>
      <c r="J119" s="465">
        <f t="shared" si="0"/>
        <v>0</v>
      </c>
      <c r="K119" s="465">
        <f t="shared" si="0"/>
        <v>0</v>
      </c>
      <c r="L119" s="465"/>
      <c r="M119" s="465">
        <f t="shared" si="1"/>
        <v>122</v>
      </c>
      <c r="N119" s="465"/>
      <c r="O119" s="465"/>
      <c r="P119" s="465"/>
      <c r="Q119" s="465"/>
      <c r="R119" s="465"/>
      <c r="S119" s="465"/>
      <c r="T119" s="465"/>
      <c r="U119" s="465"/>
      <c r="V119" s="465"/>
      <c r="W119" s="465"/>
      <c r="X119" s="465"/>
      <c r="Y119" s="465"/>
      <c r="Z119" s="465"/>
      <c r="AA119" s="465"/>
      <c r="AB119" s="465"/>
      <c r="AC119" s="465"/>
      <c r="AD119" s="465"/>
      <c r="AE119" s="465"/>
      <c r="AF119" s="465"/>
      <c r="AG119" s="465"/>
      <c r="AH119" s="465"/>
      <c r="AI119" s="465"/>
      <c r="AJ119" s="465"/>
      <c r="AK119" s="465"/>
      <c r="AL119" s="465"/>
    </row>
    <row r="120" spans="2:38" ht="26.25" x14ac:dyDescent="0.4">
      <c r="B120" s="469" t="s">
        <v>143</v>
      </c>
      <c r="C120" s="470">
        <f>+J120-AE111*J120-AI111*J120</f>
        <v>0</v>
      </c>
      <c r="D120" s="471" t="s">
        <v>144</v>
      </c>
      <c r="E120" s="470">
        <f>+K120-AE111*K120-AI111*K120</f>
        <v>0</v>
      </c>
      <c r="F120" s="465"/>
      <c r="G120" s="472" t="str">
        <f>+AA78</f>
        <v>-</v>
      </c>
      <c r="H120" s="472" t="str">
        <f>+AC78</f>
        <v>-</v>
      </c>
      <c r="I120" s="465"/>
      <c r="J120" s="465">
        <f t="shared" si="0"/>
        <v>0</v>
      </c>
      <c r="K120" s="465">
        <f t="shared" si="0"/>
        <v>0</v>
      </c>
      <c r="L120" s="465"/>
      <c r="M120" s="465">
        <f t="shared" si="1"/>
        <v>123</v>
      </c>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c r="AK120" s="465"/>
      <c r="AL120" s="465"/>
    </row>
    <row r="121" spans="2:38" ht="26.25" x14ac:dyDescent="0.4">
      <c r="B121" s="469" t="s">
        <v>145</v>
      </c>
      <c r="C121" s="470">
        <f>+J121-AI111*J121</f>
        <v>0</v>
      </c>
      <c r="D121" s="471" t="s">
        <v>146</v>
      </c>
      <c r="E121" s="470">
        <f>+K121-AI111*K121</f>
        <v>0</v>
      </c>
      <c r="F121" s="465"/>
      <c r="G121" s="472" t="str">
        <f>+AE78</f>
        <v>-</v>
      </c>
      <c r="H121" s="472" t="str">
        <f>+AG78</f>
        <v>-</v>
      </c>
      <c r="I121" s="465"/>
      <c r="J121" s="465">
        <f t="shared" si="0"/>
        <v>0</v>
      </c>
      <c r="K121" s="465">
        <f t="shared" si="0"/>
        <v>0</v>
      </c>
      <c r="L121" s="465"/>
      <c r="M121" s="465">
        <f t="shared" si="1"/>
        <v>124</v>
      </c>
      <c r="N121" s="465"/>
      <c r="O121" s="465"/>
      <c r="P121" s="465"/>
      <c r="Q121" s="465"/>
      <c r="R121" s="465"/>
      <c r="S121" s="465"/>
      <c r="T121" s="465"/>
      <c r="U121" s="465"/>
      <c r="V121" s="465"/>
      <c r="W121" s="465"/>
      <c r="X121" s="465"/>
      <c r="Y121" s="465"/>
      <c r="Z121" s="465"/>
      <c r="AA121" s="465"/>
      <c r="AB121" s="465"/>
      <c r="AC121" s="465"/>
      <c r="AD121" s="465"/>
      <c r="AE121" s="465"/>
      <c r="AF121" s="465"/>
      <c r="AG121" s="465"/>
      <c r="AH121" s="465"/>
      <c r="AI121" s="465"/>
      <c r="AJ121" s="465"/>
      <c r="AK121" s="465"/>
      <c r="AL121" s="465"/>
    </row>
    <row r="122" spans="2:38" ht="26.25" x14ac:dyDescent="0.4">
      <c r="B122" s="469" t="s">
        <v>147</v>
      </c>
      <c r="C122" s="473">
        <f>+J122</f>
        <v>0</v>
      </c>
      <c r="D122" s="474" t="s">
        <v>148</v>
      </c>
      <c r="E122" s="473">
        <f>+K122</f>
        <v>0</v>
      </c>
      <c r="F122" s="465"/>
      <c r="G122" s="472" t="str">
        <f>+AI78</f>
        <v>-</v>
      </c>
      <c r="H122" s="472" t="str">
        <f>+AK78</f>
        <v>-</v>
      </c>
      <c r="I122" s="465"/>
      <c r="J122" s="465">
        <f t="shared" si="0"/>
        <v>0</v>
      </c>
      <c r="K122" s="465">
        <f t="shared" si="0"/>
        <v>0</v>
      </c>
      <c r="L122" s="465"/>
      <c r="M122" s="465">
        <f t="shared" si="1"/>
        <v>125</v>
      </c>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c r="AK122" s="465"/>
      <c r="AL122" s="465"/>
    </row>
    <row r="123" spans="2:38" ht="23.25" x14ac:dyDescent="0.35">
      <c r="B123" s="465"/>
      <c r="C123" s="475">
        <f>+E149</f>
        <v>999999999999</v>
      </c>
      <c r="D123" s="465"/>
      <c r="E123" s="475">
        <f>+E150</f>
        <v>999999999999</v>
      </c>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65"/>
      <c r="AK123" s="465"/>
      <c r="AL123" s="465"/>
    </row>
    <row r="124" spans="2:38" ht="26.25" x14ac:dyDescent="0.4">
      <c r="B124" s="462"/>
      <c r="C124" s="475">
        <f t="shared" ref="C124:C131" si="2">IF(C115=0,9999999,C115)</f>
        <v>9999999</v>
      </c>
      <c r="D124" s="474"/>
      <c r="E124" s="475">
        <f t="shared" ref="E124:E131" si="3">IF(E115=0,9999999,E115)</f>
        <v>9999999</v>
      </c>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465"/>
    </row>
    <row r="125" spans="2:38" ht="26.25" x14ac:dyDescent="0.4">
      <c r="B125" s="462"/>
      <c r="C125" s="475">
        <f t="shared" si="2"/>
        <v>9999999</v>
      </c>
      <c r="D125" s="474"/>
      <c r="E125" s="475">
        <f t="shared" si="3"/>
        <v>9999999</v>
      </c>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465"/>
    </row>
    <row r="126" spans="2:38" ht="26.25" x14ac:dyDescent="0.4">
      <c r="B126" s="462"/>
      <c r="C126" s="475">
        <f t="shared" si="2"/>
        <v>9999999</v>
      </c>
      <c r="D126" s="474"/>
      <c r="E126" s="475">
        <f t="shared" si="3"/>
        <v>9999999</v>
      </c>
      <c r="F126" s="465"/>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c r="AF126" s="465"/>
      <c r="AG126" s="465"/>
      <c r="AH126" s="465"/>
      <c r="AI126" s="465"/>
      <c r="AJ126" s="465"/>
      <c r="AK126" s="465"/>
      <c r="AL126" s="465"/>
    </row>
    <row r="127" spans="2:38" ht="26.25" x14ac:dyDescent="0.4">
      <c r="B127" s="462"/>
      <c r="C127" s="475">
        <f t="shared" si="2"/>
        <v>9999999</v>
      </c>
      <c r="D127" s="474"/>
      <c r="E127" s="475">
        <f t="shared" si="3"/>
        <v>9999999</v>
      </c>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F127" s="465"/>
      <c r="AG127" s="465"/>
      <c r="AH127" s="465"/>
      <c r="AI127" s="465"/>
      <c r="AJ127" s="465"/>
      <c r="AK127" s="465"/>
      <c r="AL127" s="465"/>
    </row>
    <row r="128" spans="2:38" ht="26.25" x14ac:dyDescent="0.4">
      <c r="B128" s="462"/>
      <c r="C128" s="475">
        <f t="shared" si="2"/>
        <v>9999999</v>
      </c>
      <c r="D128" s="474"/>
      <c r="E128" s="475">
        <f t="shared" si="3"/>
        <v>9999999</v>
      </c>
      <c r="F128" s="465"/>
      <c r="G128" s="465"/>
      <c r="H128" s="465"/>
      <c r="I128" s="465"/>
      <c r="J128" s="465"/>
      <c r="K128" s="465"/>
      <c r="L128" s="465"/>
      <c r="M128" s="465"/>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c r="AK128" s="465"/>
      <c r="AL128" s="465"/>
    </row>
    <row r="129" spans="1:38" ht="26.25" x14ac:dyDescent="0.4">
      <c r="B129" s="462"/>
      <c r="C129" s="475">
        <f t="shared" si="2"/>
        <v>9999999</v>
      </c>
      <c r="D129" s="474"/>
      <c r="E129" s="475">
        <f t="shared" si="3"/>
        <v>9999999</v>
      </c>
      <c r="F129" s="465"/>
      <c r="G129" s="465"/>
      <c r="H129" s="465"/>
      <c r="I129" s="465"/>
      <c r="J129" s="465"/>
      <c r="K129" s="465"/>
      <c r="L129" s="465"/>
      <c r="M129" s="465"/>
      <c r="N129" s="465"/>
      <c r="O129" s="465"/>
      <c r="P129" s="465"/>
      <c r="Q129" s="465"/>
      <c r="R129" s="465"/>
      <c r="S129" s="465"/>
      <c r="T129" s="465"/>
      <c r="U129" s="465"/>
      <c r="V129" s="465"/>
      <c r="W129" s="465"/>
      <c r="X129" s="465"/>
      <c r="Y129" s="465"/>
      <c r="Z129" s="465"/>
      <c r="AA129" s="465"/>
      <c r="AB129" s="465"/>
      <c r="AC129" s="465"/>
      <c r="AD129" s="465"/>
      <c r="AE129" s="465"/>
      <c r="AF129" s="465"/>
      <c r="AG129" s="465"/>
      <c r="AH129" s="465"/>
      <c r="AI129" s="465"/>
      <c r="AJ129" s="465"/>
      <c r="AK129" s="465"/>
      <c r="AL129" s="465"/>
    </row>
    <row r="130" spans="1:38" ht="26.25" x14ac:dyDescent="0.4">
      <c r="B130" s="462"/>
      <c r="C130" s="475">
        <f t="shared" si="2"/>
        <v>9999999</v>
      </c>
      <c r="D130" s="474"/>
      <c r="E130" s="475">
        <f t="shared" si="3"/>
        <v>9999999</v>
      </c>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5"/>
      <c r="AJ130" s="465"/>
      <c r="AK130" s="465"/>
      <c r="AL130" s="465"/>
    </row>
    <row r="131" spans="1:38" ht="23.25" x14ac:dyDescent="0.35">
      <c r="B131" s="462"/>
      <c r="C131" s="475">
        <f t="shared" si="2"/>
        <v>9999999</v>
      </c>
      <c r="D131" s="465"/>
      <c r="E131" s="475">
        <f t="shared" si="3"/>
        <v>9999999</v>
      </c>
      <c r="F131" s="465"/>
      <c r="G131" s="465"/>
      <c r="H131" s="465"/>
      <c r="I131" s="465"/>
      <c r="J131" s="465"/>
      <c r="K131" s="465"/>
      <c r="L131" s="465"/>
      <c r="M131" s="465"/>
      <c r="N131" s="465"/>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c r="AK131" s="465"/>
      <c r="AL131" s="465"/>
    </row>
    <row r="132" spans="1:38" x14ac:dyDescent="0.25">
      <c r="B132" s="462"/>
      <c r="C132" s="465"/>
      <c r="D132" s="465"/>
      <c r="E132" s="465"/>
      <c r="F132" s="465"/>
      <c r="G132" s="465"/>
      <c r="H132" s="465"/>
      <c r="I132" s="465"/>
      <c r="J132" s="465"/>
      <c r="K132" s="465"/>
      <c r="L132" s="465"/>
      <c r="M132" s="465"/>
      <c r="N132" s="465"/>
      <c r="O132" s="465"/>
      <c r="P132" s="465"/>
      <c r="Q132" s="465"/>
      <c r="R132" s="465"/>
      <c r="S132" s="465"/>
      <c r="T132" s="465"/>
      <c r="U132" s="465"/>
      <c r="V132" s="465"/>
      <c r="W132" s="465"/>
      <c r="X132" s="465"/>
      <c r="Y132" s="465"/>
      <c r="Z132" s="465"/>
      <c r="AA132" s="465"/>
      <c r="AB132" s="465"/>
      <c r="AC132" s="465"/>
      <c r="AD132" s="465"/>
      <c r="AE132" s="465"/>
      <c r="AF132" s="465"/>
      <c r="AG132" s="465"/>
      <c r="AH132" s="465"/>
      <c r="AI132" s="465"/>
      <c r="AJ132" s="465"/>
      <c r="AK132" s="465"/>
      <c r="AL132" s="465"/>
    </row>
    <row r="133" spans="1:38" x14ac:dyDescent="0.25">
      <c r="B133" s="462"/>
      <c r="C133" s="465"/>
      <c r="D133" s="465"/>
      <c r="E133" s="465"/>
      <c r="F133" s="465"/>
      <c r="G133" s="465"/>
      <c r="H133" s="465"/>
      <c r="I133" s="465"/>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c r="AF133" s="465"/>
      <c r="AG133" s="465"/>
      <c r="AH133" s="465"/>
      <c r="AI133" s="465"/>
      <c r="AJ133" s="465"/>
      <c r="AK133" s="465"/>
      <c r="AL133" s="465"/>
    </row>
    <row r="134" spans="1:38" x14ac:dyDescent="0.25">
      <c r="B134" s="462"/>
      <c r="C134" s="465"/>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5"/>
      <c r="AD134" s="465"/>
      <c r="AE134" s="465"/>
      <c r="AF134" s="465"/>
      <c r="AG134" s="465"/>
      <c r="AH134" s="465"/>
      <c r="AI134" s="465"/>
      <c r="AJ134" s="465"/>
      <c r="AK134" s="465"/>
      <c r="AL134" s="465"/>
    </row>
    <row r="135" spans="1:38" x14ac:dyDescent="0.25">
      <c r="A135" s="192"/>
      <c r="B135" s="478"/>
      <c r="C135" s="465"/>
      <c r="D135" s="465"/>
      <c r="E135" s="465"/>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465"/>
      <c r="AK135" s="465"/>
    </row>
    <row r="136" spans="1:38" x14ac:dyDescent="0.25">
      <c r="A136" s="192"/>
      <c r="B136" s="478"/>
      <c r="C136" s="465"/>
      <c r="D136" s="465"/>
      <c r="E136" s="465"/>
      <c r="F136" s="465"/>
      <c r="G136" s="465">
        <f>IF(ISNUMBER(G78)=FALSE,0,G78)</f>
        <v>0</v>
      </c>
      <c r="H136" s="465"/>
      <c r="I136" s="465">
        <f>IF(ISNUMBER(I78)=FALSE,0,I78)</f>
        <v>0</v>
      </c>
      <c r="J136" s="465"/>
      <c r="K136" s="465">
        <f>IF(ISNUMBER(K78)=FALSE,0,K78)</f>
        <v>0</v>
      </c>
      <c r="L136" s="465"/>
      <c r="M136" s="465">
        <f>IF(ISNUMBER(M78)=FALSE,0,M78)</f>
        <v>0</v>
      </c>
      <c r="N136" s="465"/>
      <c r="O136" s="465">
        <f>IF(ISNUMBER(O78)=FALSE,0,O78)</f>
        <v>0</v>
      </c>
      <c r="P136" s="465"/>
      <c r="Q136" s="465">
        <f>IF(ISNUMBER(Q78)=FALSE,0,Q78)</f>
        <v>0</v>
      </c>
      <c r="R136" s="465"/>
      <c r="S136" s="465">
        <f>IF(ISNUMBER(S78)=FALSE,0,S78)</f>
        <v>0</v>
      </c>
      <c r="T136" s="465"/>
      <c r="U136" s="465">
        <f>IF(ISNUMBER(U78)=FALSE,0,U78)</f>
        <v>0</v>
      </c>
      <c r="V136" s="465"/>
      <c r="W136" s="465">
        <f>IF(ISNUMBER(W78)=FALSE,0,W78)</f>
        <v>0</v>
      </c>
      <c r="X136" s="465"/>
      <c r="Y136" s="465">
        <f>IF(ISNUMBER(Y78)=FALSE,0,Y78)</f>
        <v>0</v>
      </c>
      <c r="Z136" s="465"/>
      <c r="AA136" s="465">
        <f>IF(ISNUMBER(AA78)=FALSE,0,AA78)</f>
        <v>0</v>
      </c>
      <c r="AB136" s="465"/>
      <c r="AC136" s="465">
        <f>IF(ISNUMBER(AC78)=FALSE,0,AC78)</f>
        <v>0</v>
      </c>
      <c r="AD136" s="465"/>
      <c r="AE136" s="465">
        <f>IF(ISNUMBER(AE78)=FALSE,0,AE78)</f>
        <v>0</v>
      </c>
      <c r="AF136" s="465"/>
      <c r="AG136" s="465">
        <f>IF(ISNUMBER(AG78)=FALSE,0,AG78)</f>
        <v>0</v>
      </c>
      <c r="AH136" s="465"/>
      <c r="AI136" s="465">
        <f>IF(ISNUMBER(AI78)=FALSE,0,AI78)</f>
        <v>0</v>
      </c>
      <c r="AJ136" s="465"/>
      <c r="AK136" s="465">
        <f>IF(ISNUMBER(AK78)=FALSE,0,AK78)</f>
        <v>0</v>
      </c>
    </row>
    <row r="137" spans="1:38" x14ac:dyDescent="0.25">
      <c r="A137" s="192"/>
      <c r="B137" s="478"/>
      <c r="C137" s="477" t="str">
        <f>+K25</f>
        <v/>
      </c>
      <c r="D137" s="477" t="str">
        <f>+K11</f>
        <v>Process 2</v>
      </c>
      <c r="E137" s="477">
        <f>IF(C137="",1,1-C137)</f>
        <v>1</v>
      </c>
      <c r="F137" s="465"/>
      <c r="G137" s="465">
        <f>+G136*$E137*$E138*$E139*$E140*$E141*$E142*$E143</f>
        <v>0</v>
      </c>
      <c r="H137" s="465"/>
      <c r="I137" s="465">
        <f>+I136*$E137*$E138*$E139*$E140*$E141*$E142*$E143</f>
        <v>0</v>
      </c>
      <c r="J137" s="465"/>
      <c r="K137" s="465">
        <f>+K136*$E138*$E139*$E140*$E141*$E142*$E143</f>
        <v>0</v>
      </c>
      <c r="L137" s="465"/>
      <c r="M137" s="465">
        <f>+M136*$E138*$E139*$E140*$E141*$E142*$E143</f>
        <v>0</v>
      </c>
      <c r="N137" s="465"/>
      <c r="O137" s="465">
        <f>+O136*$E139*$E140*$E141*$E142*$E143</f>
        <v>0</v>
      </c>
      <c r="P137" s="465"/>
      <c r="Q137" s="465">
        <f>+Q136*$E139*$E140*$E141*$E142*$E143</f>
        <v>0</v>
      </c>
      <c r="R137" s="465"/>
      <c r="S137" s="465">
        <f>+S136*$E140*$E141*$E142*$E143</f>
        <v>0</v>
      </c>
      <c r="T137" s="465"/>
      <c r="U137" s="465">
        <f>+U136*$E140*$E141*$E142*$E143</f>
        <v>0</v>
      </c>
      <c r="V137" s="465"/>
      <c r="W137" s="465">
        <f>+W136*$E141*$E142*$E143</f>
        <v>0</v>
      </c>
      <c r="X137" s="465"/>
      <c r="Y137" s="465">
        <f>+Y136*$E141*$E142*$E143</f>
        <v>0</v>
      </c>
      <c r="Z137" s="465"/>
      <c r="AA137" s="465">
        <f>+AA136*$E142*$E143</f>
        <v>0</v>
      </c>
      <c r="AB137" s="465"/>
      <c r="AC137" s="465">
        <f>+AC136*$E142*$E143</f>
        <v>0</v>
      </c>
      <c r="AD137" s="465"/>
      <c r="AE137" s="465">
        <f>+AE136*$E143</f>
        <v>0</v>
      </c>
      <c r="AF137" s="465"/>
      <c r="AG137" s="465">
        <f>+AG136*$E143</f>
        <v>0</v>
      </c>
      <c r="AH137" s="465"/>
      <c r="AI137" s="465">
        <f>+AI136</f>
        <v>0</v>
      </c>
      <c r="AJ137" s="465"/>
      <c r="AK137" s="465">
        <f>+AK136</f>
        <v>0</v>
      </c>
    </row>
    <row r="138" spans="1:38" x14ac:dyDescent="0.25">
      <c r="A138" s="192"/>
      <c r="B138" s="478"/>
      <c r="C138" s="477" t="str">
        <f>+O25</f>
        <v/>
      </c>
      <c r="D138" s="477" t="str">
        <f>+O11</f>
        <v>Process 3</v>
      </c>
      <c r="E138" s="477">
        <f t="shared" ref="E138:E143" si="4">IF(C138="",1,1-C138)</f>
        <v>1</v>
      </c>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row>
    <row r="139" spans="1:38" x14ac:dyDescent="0.25">
      <c r="A139" s="192"/>
      <c r="B139" s="478"/>
      <c r="C139" s="477" t="str">
        <f>+S25</f>
        <v/>
      </c>
      <c r="D139" s="477" t="str">
        <f>+S11</f>
        <v>Process 4</v>
      </c>
      <c r="E139" s="477">
        <f t="shared" si="4"/>
        <v>1</v>
      </c>
      <c r="F139" s="465"/>
      <c r="G139" s="465"/>
      <c r="H139" s="465"/>
      <c r="I139" s="465"/>
      <c r="J139" s="465"/>
      <c r="K139" s="465"/>
      <c r="L139" s="465"/>
      <c r="M139" s="465"/>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c r="AK139" s="465"/>
    </row>
    <row r="140" spans="1:38" x14ac:dyDescent="0.25">
      <c r="A140" s="192"/>
      <c r="B140" s="478"/>
      <c r="C140" s="477" t="str">
        <f>+W25</f>
        <v/>
      </c>
      <c r="D140" s="477" t="str">
        <f>+W11</f>
        <v>Process 5</v>
      </c>
      <c r="E140" s="477">
        <f t="shared" si="4"/>
        <v>1</v>
      </c>
      <c r="F140" s="465"/>
      <c r="G140" s="465"/>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c r="AK140" s="465"/>
    </row>
    <row r="141" spans="1:38" x14ac:dyDescent="0.25">
      <c r="A141" s="192"/>
      <c r="B141" s="478"/>
      <c r="C141" s="477" t="str">
        <f>+AA25</f>
        <v/>
      </c>
      <c r="D141" s="477" t="str">
        <f>+AA11</f>
        <v>Process 6</v>
      </c>
      <c r="E141" s="477">
        <f t="shared" si="4"/>
        <v>1</v>
      </c>
      <c r="F141" s="465"/>
      <c r="G141" s="465"/>
      <c r="H141" s="465"/>
      <c r="I141" s="465"/>
      <c r="J141" s="465"/>
      <c r="K141" s="465"/>
      <c r="L141" s="465"/>
      <c r="M141" s="465"/>
      <c r="N141" s="465"/>
      <c r="O141" s="465"/>
      <c r="P141" s="465"/>
      <c r="Q141" s="465"/>
      <c r="R141" s="465"/>
      <c r="S141" s="465"/>
      <c r="T141" s="465"/>
      <c r="U141" s="465"/>
      <c r="V141" s="465"/>
      <c r="W141" s="465"/>
      <c r="X141" s="465"/>
      <c r="Y141" s="465"/>
      <c r="Z141" s="465"/>
      <c r="AA141" s="465"/>
      <c r="AB141" s="465"/>
      <c r="AC141" s="465"/>
      <c r="AD141" s="465"/>
      <c r="AE141" s="465"/>
      <c r="AF141" s="465"/>
      <c r="AG141" s="465"/>
      <c r="AH141" s="465"/>
      <c r="AI141" s="465"/>
      <c r="AJ141" s="465"/>
      <c r="AK141" s="465"/>
    </row>
    <row r="142" spans="1:38" x14ac:dyDescent="0.25">
      <c r="A142" s="192"/>
      <c r="B142" s="478"/>
      <c r="C142" s="477">
        <f>+AE25</f>
        <v>0</v>
      </c>
      <c r="D142" s="477" t="str">
        <f>+AE11</f>
        <v>Process 7</v>
      </c>
      <c r="E142" s="477">
        <f t="shared" si="4"/>
        <v>1</v>
      </c>
      <c r="F142" s="465"/>
      <c r="G142" s="465"/>
      <c r="H142" s="465"/>
      <c r="I142" s="465"/>
      <c r="J142" s="465"/>
      <c r="K142" s="465"/>
      <c r="L142" s="465"/>
      <c r="M142" s="465"/>
      <c r="N142" s="465"/>
      <c r="O142" s="465"/>
      <c r="P142" s="465"/>
      <c r="Q142" s="465"/>
      <c r="R142" s="465"/>
      <c r="S142" s="465"/>
      <c r="T142" s="465"/>
      <c r="U142" s="465"/>
      <c r="V142" s="465"/>
      <c r="W142" s="465"/>
      <c r="X142" s="465"/>
      <c r="Y142" s="465"/>
      <c r="Z142" s="465"/>
      <c r="AA142" s="465"/>
      <c r="AB142" s="465"/>
      <c r="AC142" s="465"/>
      <c r="AD142" s="465"/>
      <c r="AE142" s="465"/>
      <c r="AF142" s="465"/>
      <c r="AG142" s="465"/>
      <c r="AH142" s="465"/>
      <c r="AI142" s="465"/>
      <c r="AJ142" s="465"/>
      <c r="AK142" s="465"/>
    </row>
    <row r="143" spans="1:38" x14ac:dyDescent="0.25">
      <c r="A143" s="192"/>
      <c r="B143" s="478"/>
      <c r="C143" s="477">
        <f>+AI25</f>
        <v>0</v>
      </c>
      <c r="D143" s="477" t="str">
        <f>+AI11</f>
        <v>Process 8</v>
      </c>
      <c r="E143" s="477">
        <f t="shared" si="4"/>
        <v>1</v>
      </c>
      <c r="F143" s="465"/>
      <c r="G143" s="465"/>
      <c r="H143" s="465"/>
      <c r="I143" s="465"/>
      <c r="J143" s="465"/>
      <c r="K143" s="465"/>
      <c r="L143" s="465"/>
      <c r="M143" s="465"/>
      <c r="N143" s="465"/>
      <c r="O143" s="465"/>
      <c r="P143" s="465"/>
      <c r="Q143" s="465"/>
      <c r="R143" s="465"/>
      <c r="S143" s="465"/>
      <c r="T143" s="465"/>
      <c r="U143" s="465"/>
      <c r="V143" s="465"/>
      <c r="W143" s="465"/>
      <c r="X143" s="465"/>
      <c r="Y143" s="465"/>
      <c r="Z143" s="465"/>
      <c r="AA143" s="465"/>
      <c r="AB143" s="465"/>
      <c r="AC143" s="465"/>
      <c r="AD143" s="465"/>
      <c r="AE143" s="465"/>
      <c r="AF143" s="465"/>
      <c r="AG143" s="465"/>
      <c r="AH143" s="465"/>
      <c r="AI143" s="465"/>
      <c r="AJ143" s="465"/>
      <c r="AK143" s="465"/>
    </row>
    <row r="144" spans="1:38" x14ac:dyDescent="0.25">
      <c r="A144" s="192"/>
      <c r="B144" s="478"/>
      <c r="C144" s="465"/>
      <c r="D144" s="465"/>
      <c r="E144" s="465"/>
      <c r="F144" s="465"/>
      <c r="G144" s="465">
        <f>IF(G137=0,999999999999,G137)</f>
        <v>999999999999</v>
      </c>
      <c r="H144" s="465"/>
      <c r="I144" s="465">
        <f t="shared" ref="I144:AK144" si="5">IF(I137=0,999999999999,I137)</f>
        <v>999999999999</v>
      </c>
      <c r="J144" s="465"/>
      <c r="K144" s="465">
        <f t="shared" si="5"/>
        <v>999999999999</v>
      </c>
      <c r="L144" s="465"/>
      <c r="M144" s="465">
        <f t="shared" si="5"/>
        <v>999999999999</v>
      </c>
      <c r="N144" s="465"/>
      <c r="O144" s="465">
        <f t="shared" si="5"/>
        <v>999999999999</v>
      </c>
      <c r="P144" s="465"/>
      <c r="Q144" s="465">
        <f t="shared" si="5"/>
        <v>999999999999</v>
      </c>
      <c r="R144" s="465"/>
      <c r="S144" s="465">
        <f t="shared" si="5"/>
        <v>999999999999</v>
      </c>
      <c r="T144" s="465"/>
      <c r="U144" s="465">
        <f t="shared" si="5"/>
        <v>999999999999</v>
      </c>
      <c r="V144" s="465"/>
      <c r="W144" s="465">
        <f t="shared" si="5"/>
        <v>999999999999</v>
      </c>
      <c r="X144" s="465"/>
      <c r="Y144" s="465">
        <f t="shared" si="5"/>
        <v>999999999999</v>
      </c>
      <c r="Z144" s="465"/>
      <c r="AA144" s="465">
        <f t="shared" si="5"/>
        <v>999999999999</v>
      </c>
      <c r="AB144" s="465"/>
      <c r="AC144" s="465">
        <f t="shared" si="5"/>
        <v>999999999999</v>
      </c>
      <c r="AD144" s="465"/>
      <c r="AE144" s="465">
        <f t="shared" si="5"/>
        <v>999999999999</v>
      </c>
      <c r="AF144" s="465"/>
      <c r="AG144" s="465">
        <f t="shared" si="5"/>
        <v>999999999999</v>
      </c>
      <c r="AH144" s="465"/>
      <c r="AI144" s="465">
        <f t="shared" si="5"/>
        <v>999999999999</v>
      </c>
      <c r="AJ144" s="465"/>
      <c r="AK144" s="465">
        <f t="shared" si="5"/>
        <v>999999999999</v>
      </c>
    </row>
    <row r="145" spans="1:37" x14ac:dyDescent="0.25">
      <c r="A145" s="192"/>
      <c r="B145" s="478"/>
      <c r="C145" s="465"/>
      <c r="D145" s="465"/>
      <c r="E145" s="465"/>
      <c r="F145" s="465"/>
      <c r="G145" s="465"/>
      <c r="H145" s="465"/>
      <c r="I145" s="465"/>
      <c r="J145" s="465"/>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5"/>
      <c r="AI145" s="465"/>
      <c r="AJ145" s="465"/>
      <c r="AK145" s="465"/>
    </row>
    <row r="146" spans="1:37" x14ac:dyDescent="0.25">
      <c r="A146" s="192"/>
      <c r="B146" s="478"/>
      <c r="C146" s="465"/>
      <c r="D146" s="465"/>
      <c r="E146" s="465"/>
      <c r="F146" s="465" t="s">
        <v>130</v>
      </c>
      <c r="G146" s="465">
        <f>+G144</f>
        <v>999999999999</v>
      </c>
      <c r="H146" s="465"/>
      <c r="I146" s="465"/>
      <c r="J146" s="465"/>
      <c r="K146" s="465">
        <f>+K144</f>
        <v>999999999999</v>
      </c>
      <c r="L146" s="465"/>
      <c r="M146" s="465"/>
      <c r="N146" s="465"/>
      <c r="O146" s="465">
        <f>+O144</f>
        <v>999999999999</v>
      </c>
      <c r="P146" s="465"/>
      <c r="Q146" s="465"/>
      <c r="R146" s="465"/>
      <c r="S146" s="465">
        <f>+S144</f>
        <v>999999999999</v>
      </c>
      <c r="T146" s="465"/>
      <c r="U146" s="465"/>
      <c r="V146" s="465"/>
      <c r="W146" s="465">
        <f>+W144</f>
        <v>999999999999</v>
      </c>
      <c r="X146" s="465"/>
      <c r="Y146" s="465"/>
      <c r="Z146" s="465"/>
      <c r="AA146" s="465">
        <f>+AA144</f>
        <v>999999999999</v>
      </c>
      <c r="AB146" s="465"/>
      <c r="AC146" s="465"/>
      <c r="AD146" s="465"/>
      <c r="AE146" s="465">
        <f>+AE144</f>
        <v>999999999999</v>
      </c>
      <c r="AF146" s="465"/>
      <c r="AG146" s="465"/>
      <c r="AH146" s="465"/>
      <c r="AI146" s="465">
        <f>+AI144</f>
        <v>999999999999</v>
      </c>
      <c r="AJ146" s="465"/>
      <c r="AK146" s="465"/>
    </row>
    <row r="147" spans="1:37" x14ac:dyDescent="0.25">
      <c r="A147" s="192"/>
      <c r="B147" s="478"/>
      <c r="C147" s="465"/>
      <c r="D147" s="465"/>
      <c r="E147" s="465"/>
      <c r="F147" s="465" t="s">
        <v>131</v>
      </c>
      <c r="G147" s="465"/>
      <c r="H147" s="465"/>
      <c r="I147" s="465">
        <f>+I144</f>
        <v>999999999999</v>
      </c>
      <c r="J147" s="465"/>
      <c r="K147" s="465"/>
      <c r="L147" s="465"/>
      <c r="M147" s="465">
        <f>+M144</f>
        <v>999999999999</v>
      </c>
      <c r="N147" s="465"/>
      <c r="O147" s="465"/>
      <c r="P147" s="465"/>
      <c r="Q147" s="465">
        <f>+Q144</f>
        <v>999999999999</v>
      </c>
      <c r="R147" s="465"/>
      <c r="S147" s="465"/>
      <c r="T147" s="465"/>
      <c r="U147" s="465">
        <f>+U144</f>
        <v>999999999999</v>
      </c>
      <c r="V147" s="465"/>
      <c r="W147" s="465"/>
      <c r="X147" s="465"/>
      <c r="Y147" s="465">
        <f>+Y144</f>
        <v>999999999999</v>
      </c>
      <c r="Z147" s="465"/>
      <c r="AA147" s="465"/>
      <c r="AB147" s="465"/>
      <c r="AC147" s="465">
        <f>+AC144</f>
        <v>999999999999</v>
      </c>
      <c r="AD147" s="465"/>
      <c r="AE147" s="465"/>
      <c r="AF147" s="465"/>
      <c r="AG147" s="465">
        <f>+AG144</f>
        <v>999999999999</v>
      </c>
      <c r="AH147" s="465"/>
      <c r="AI147" s="465"/>
      <c r="AJ147" s="465"/>
      <c r="AK147" s="465">
        <f>+AK144</f>
        <v>999999999999</v>
      </c>
    </row>
    <row r="148" spans="1:37" x14ac:dyDescent="0.25">
      <c r="A148" s="192"/>
      <c r="B148" s="478"/>
      <c r="C148" s="465"/>
      <c r="D148" s="465"/>
      <c r="E148" s="465"/>
      <c r="F148" s="465"/>
      <c r="G148" s="465"/>
      <c r="H148" s="465"/>
      <c r="I148" s="465"/>
      <c r="J148" s="465"/>
      <c r="K148" s="465"/>
      <c r="L148" s="465"/>
      <c r="M148" s="465"/>
      <c r="N148" s="465"/>
      <c r="O148" s="465"/>
      <c r="P148" s="465"/>
      <c r="Q148" s="465"/>
      <c r="R148" s="465"/>
      <c r="S148" s="465"/>
      <c r="T148" s="465"/>
      <c r="U148" s="465"/>
      <c r="V148" s="465"/>
      <c r="W148" s="465"/>
      <c r="X148" s="465"/>
      <c r="Y148" s="465"/>
      <c r="Z148" s="465"/>
      <c r="AA148" s="465"/>
      <c r="AB148" s="465"/>
      <c r="AC148" s="465"/>
      <c r="AD148" s="465"/>
      <c r="AE148" s="465"/>
      <c r="AF148" s="465"/>
      <c r="AG148" s="465"/>
      <c r="AH148" s="465"/>
      <c r="AI148" s="465"/>
      <c r="AJ148" s="465"/>
      <c r="AK148" s="465"/>
    </row>
    <row r="149" spans="1:37" x14ac:dyDescent="0.25">
      <c r="A149" s="192"/>
      <c r="B149" s="478"/>
      <c r="C149" s="465"/>
      <c r="D149" s="465"/>
      <c r="E149" s="465">
        <f>MIN(G149:N149)</f>
        <v>999999999999</v>
      </c>
      <c r="F149" s="465" t="s">
        <v>149</v>
      </c>
      <c r="G149" s="465">
        <f>ROUND(G146,0)</f>
        <v>999999999999</v>
      </c>
      <c r="H149" s="465">
        <f>ROUND(K146,0)</f>
        <v>999999999999</v>
      </c>
      <c r="I149" s="465">
        <f>ROUND(O146,0)</f>
        <v>999999999999</v>
      </c>
      <c r="J149" s="465">
        <f>ROUND(S146,0)</f>
        <v>999999999999</v>
      </c>
      <c r="K149" s="465">
        <f>ROUND(W146,0)</f>
        <v>999999999999</v>
      </c>
      <c r="L149" s="465">
        <f>ROUND(AA146,0)</f>
        <v>999999999999</v>
      </c>
      <c r="M149" s="465">
        <f>ROUND(AE146,0)</f>
        <v>999999999999</v>
      </c>
      <c r="N149" s="465">
        <f>ROUND(AI146,0)</f>
        <v>999999999999</v>
      </c>
      <c r="O149" s="465"/>
      <c r="P149" s="465"/>
      <c r="Q149" s="465"/>
      <c r="R149" s="465"/>
      <c r="S149" s="465"/>
      <c r="T149" s="465"/>
      <c r="U149" s="465"/>
      <c r="V149" s="465"/>
      <c r="W149" s="465"/>
      <c r="X149" s="465"/>
      <c r="Y149" s="465"/>
      <c r="Z149" s="465"/>
      <c r="AA149" s="465"/>
      <c r="AB149" s="465"/>
      <c r="AC149" s="465"/>
      <c r="AD149" s="465"/>
      <c r="AE149" s="465"/>
      <c r="AF149" s="465"/>
      <c r="AG149" s="465"/>
      <c r="AH149" s="465"/>
      <c r="AI149" s="465"/>
      <c r="AJ149" s="465"/>
      <c r="AK149" s="465"/>
    </row>
    <row r="150" spans="1:37" x14ac:dyDescent="0.25">
      <c r="A150" s="192"/>
      <c r="B150" s="478"/>
      <c r="C150" s="465"/>
      <c r="D150" s="465"/>
      <c r="E150" s="465">
        <f>MIN(G150:N150)</f>
        <v>999999999999</v>
      </c>
      <c r="F150" s="465" t="s">
        <v>150</v>
      </c>
      <c r="G150" s="465">
        <f>ROUND(I147,0)</f>
        <v>999999999999</v>
      </c>
      <c r="H150" s="465">
        <f>ROUND(M147,0)</f>
        <v>999999999999</v>
      </c>
      <c r="I150" s="465">
        <f>ROUND(Q147,0)</f>
        <v>999999999999</v>
      </c>
      <c r="J150" s="465">
        <f>ROUND(U147,0)</f>
        <v>999999999999</v>
      </c>
      <c r="K150" s="465">
        <f>ROUND(Y147,0)</f>
        <v>999999999999</v>
      </c>
      <c r="L150" s="465">
        <f>ROUND(AC147,0)</f>
        <v>999999999999</v>
      </c>
      <c r="M150" s="465">
        <f>ROUND(AG147,0)</f>
        <v>999999999999</v>
      </c>
      <c r="N150" s="465">
        <f>ROUND(AK147,0)</f>
        <v>999999999999</v>
      </c>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5"/>
      <c r="AK150" s="465"/>
    </row>
  </sheetData>
  <mergeCells count="734">
    <mergeCell ref="AV1:AW1"/>
    <mergeCell ref="AX1:AY1"/>
    <mergeCell ref="AZ1:BA1"/>
    <mergeCell ref="Q2:R2"/>
    <mergeCell ref="S2:T2"/>
    <mergeCell ref="U2:V2"/>
    <mergeCell ref="B4:D4"/>
    <mergeCell ref="E4:F4"/>
    <mergeCell ref="G4:I4"/>
    <mergeCell ref="J4:L4"/>
    <mergeCell ref="M4:P4"/>
    <mergeCell ref="B3:D3"/>
    <mergeCell ref="E3:F3"/>
    <mergeCell ref="G3:I3"/>
    <mergeCell ref="J3:L3"/>
    <mergeCell ref="M3:P3"/>
    <mergeCell ref="Q4:R4"/>
    <mergeCell ref="S4:T4"/>
    <mergeCell ref="U4:V4"/>
    <mergeCell ref="AA4:AD4"/>
    <mergeCell ref="AE4:AG4"/>
    <mergeCell ref="AH4:AL4"/>
    <mergeCell ref="S3:T3"/>
    <mergeCell ref="U3:V3"/>
    <mergeCell ref="AA3:AD3"/>
    <mergeCell ref="AE3:AG3"/>
    <mergeCell ref="AH3:AL3"/>
    <mergeCell ref="Q3:R3"/>
    <mergeCell ref="AE6:AG6"/>
    <mergeCell ref="AH6:AL6"/>
    <mergeCell ref="F7:N7"/>
    <mergeCell ref="O7:P7"/>
    <mergeCell ref="F8:N8"/>
    <mergeCell ref="O8:P8"/>
    <mergeCell ref="AE5:AG5"/>
    <mergeCell ref="AH5:AL5"/>
    <mergeCell ref="B6:D6"/>
    <mergeCell ref="E6:F6"/>
    <mergeCell ref="G6:I6"/>
    <mergeCell ref="J6:L6"/>
    <mergeCell ref="O6:P6"/>
    <mergeCell ref="Q6:R6"/>
    <mergeCell ref="S6:T6"/>
    <mergeCell ref="AA6:AD6"/>
    <mergeCell ref="B5:D5"/>
    <mergeCell ref="E5:F5"/>
    <mergeCell ref="G5:I5"/>
    <mergeCell ref="J5:O5"/>
    <mergeCell ref="P5:U5"/>
    <mergeCell ref="AA5:AD5"/>
    <mergeCell ref="AE11:AH11"/>
    <mergeCell ref="AI11:AL11"/>
    <mergeCell ref="G12:H12"/>
    <mergeCell ref="I12:J12"/>
    <mergeCell ref="K12:L12"/>
    <mergeCell ref="M12:N12"/>
    <mergeCell ref="O12:P12"/>
    <mergeCell ref="Q12:R12"/>
    <mergeCell ref="S12:T12"/>
    <mergeCell ref="U12:V12"/>
    <mergeCell ref="G11:J11"/>
    <mergeCell ref="K11:N11"/>
    <mergeCell ref="O11:R11"/>
    <mergeCell ref="S11:V11"/>
    <mergeCell ref="W11:Z11"/>
    <mergeCell ref="AA11:AD11"/>
    <mergeCell ref="AI12:AJ12"/>
    <mergeCell ref="AK12:AL12"/>
    <mergeCell ref="C13:F13"/>
    <mergeCell ref="G13:J13"/>
    <mergeCell ref="K13:N13"/>
    <mergeCell ref="O13:R13"/>
    <mergeCell ref="S13:V13"/>
    <mergeCell ref="W13:Z13"/>
    <mergeCell ref="AA13:AD13"/>
    <mergeCell ref="AE13:AH13"/>
    <mergeCell ref="W12:X12"/>
    <mergeCell ref="Y12:Z12"/>
    <mergeCell ref="AA12:AB12"/>
    <mergeCell ref="AC12:AD12"/>
    <mergeCell ref="AE12:AF12"/>
    <mergeCell ref="AG12:AH12"/>
    <mergeCell ref="AG15:AH15"/>
    <mergeCell ref="AI15:AJ15"/>
    <mergeCell ref="AK15:AL15"/>
    <mergeCell ref="Y15:Z15"/>
    <mergeCell ref="AA15:AB15"/>
    <mergeCell ref="AC15:AD15"/>
    <mergeCell ref="AE15:AF15"/>
    <mergeCell ref="C14:F14"/>
    <mergeCell ref="G14:H14"/>
    <mergeCell ref="I14:J14"/>
    <mergeCell ref="K14:L14"/>
    <mergeCell ref="M14:N14"/>
    <mergeCell ref="O14:P14"/>
    <mergeCell ref="Q14:R14"/>
    <mergeCell ref="S14:T14"/>
    <mergeCell ref="U14:V14"/>
    <mergeCell ref="W14:X14"/>
    <mergeCell ref="AI13:AL13"/>
    <mergeCell ref="AI14:AJ14"/>
    <mergeCell ref="AK14:AL14"/>
    <mergeCell ref="Y14:Z14"/>
    <mergeCell ref="AA14:AB14"/>
    <mergeCell ref="AC14:AD14"/>
    <mergeCell ref="AE14:AF14"/>
    <mergeCell ref="AG14:AH14"/>
    <mergeCell ref="C16:F16"/>
    <mergeCell ref="G16:H16"/>
    <mergeCell ref="I16:J16"/>
    <mergeCell ref="K16:L16"/>
    <mergeCell ref="M16:N16"/>
    <mergeCell ref="O16:P16"/>
    <mergeCell ref="Q16:R16"/>
    <mergeCell ref="U15:V15"/>
    <mergeCell ref="W15:X15"/>
    <mergeCell ref="G15:H15"/>
    <mergeCell ref="I15:J15"/>
    <mergeCell ref="K15:L15"/>
    <mergeCell ref="M15:N15"/>
    <mergeCell ref="O15:P15"/>
    <mergeCell ref="Q15:R15"/>
    <mergeCell ref="S15:T15"/>
    <mergeCell ref="AE16:AF16"/>
    <mergeCell ref="AG16:AH16"/>
    <mergeCell ref="AI16:AJ16"/>
    <mergeCell ref="AK16:AL16"/>
    <mergeCell ref="Y16:Z16"/>
    <mergeCell ref="AA16:AB16"/>
    <mergeCell ref="AC16:AD16"/>
    <mergeCell ref="C15:F15"/>
    <mergeCell ref="C17:F17"/>
    <mergeCell ref="G17:H17"/>
    <mergeCell ref="I17:J17"/>
    <mergeCell ref="K17:L17"/>
    <mergeCell ref="M17:N17"/>
    <mergeCell ref="O17:P17"/>
    <mergeCell ref="S16:T16"/>
    <mergeCell ref="U16:V16"/>
    <mergeCell ref="W16:X16"/>
    <mergeCell ref="AC17:AD17"/>
    <mergeCell ref="AE17:AF17"/>
    <mergeCell ref="AG17:AH17"/>
    <mergeCell ref="AI17:AJ17"/>
    <mergeCell ref="AK17:AL17"/>
    <mergeCell ref="Y17:Z17"/>
    <mergeCell ref="AA17:AB17"/>
    <mergeCell ref="C18:F18"/>
    <mergeCell ref="G18:H18"/>
    <mergeCell ref="I18:J18"/>
    <mergeCell ref="K18:L18"/>
    <mergeCell ref="M18:N18"/>
    <mergeCell ref="Q17:R17"/>
    <mergeCell ref="S17:T17"/>
    <mergeCell ref="U17:V17"/>
    <mergeCell ref="W17:X17"/>
    <mergeCell ref="AA18:AB18"/>
    <mergeCell ref="AC18:AD18"/>
    <mergeCell ref="AE18:AF18"/>
    <mergeCell ref="AG18:AH18"/>
    <mergeCell ref="AI18:AJ18"/>
    <mergeCell ref="AK18:AL18"/>
    <mergeCell ref="O18:P18"/>
    <mergeCell ref="Q18:R18"/>
    <mergeCell ref="S18:T18"/>
    <mergeCell ref="U18:V18"/>
    <mergeCell ref="W18:X18"/>
    <mergeCell ref="Y18:Z18"/>
    <mergeCell ref="AC19:AD19"/>
    <mergeCell ref="AE19:AF19"/>
    <mergeCell ref="AG19:AH19"/>
    <mergeCell ref="AI19:AJ19"/>
    <mergeCell ref="AK19:AL19"/>
    <mergeCell ref="Y19:Z19"/>
    <mergeCell ref="AA19:AB19"/>
    <mergeCell ref="Q19:R19"/>
    <mergeCell ref="S19:T19"/>
    <mergeCell ref="U19:V19"/>
    <mergeCell ref="W19:X19"/>
    <mergeCell ref="C19:F19"/>
    <mergeCell ref="G19:H19"/>
    <mergeCell ref="I19:J19"/>
    <mergeCell ref="K19:L19"/>
    <mergeCell ref="M19:N19"/>
    <mergeCell ref="O19:P19"/>
    <mergeCell ref="AI24:AJ24"/>
    <mergeCell ref="AA20:AD20"/>
    <mergeCell ref="AE20:AH20"/>
    <mergeCell ref="AI20:AL20"/>
    <mergeCell ref="C21:F21"/>
    <mergeCell ref="G21:J21"/>
    <mergeCell ref="K21:N21"/>
    <mergeCell ref="O21:R21"/>
    <mergeCell ref="S21:V21"/>
    <mergeCell ref="W21:Z21"/>
    <mergeCell ref="AA21:AD21"/>
    <mergeCell ref="AE21:AH21"/>
    <mergeCell ref="AI21:AL21"/>
    <mergeCell ref="C20:F20"/>
    <mergeCell ref="G20:J20"/>
    <mergeCell ref="K20:N20"/>
    <mergeCell ref="O20:R20"/>
    <mergeCell ref="S20:V20"/>
    <mergeCell ref="W20:Z20"/>
    <mergeCell ref="AK24:AL24"/>
    <mergeCell ref="C25:E25"/>
    <mergeCell ref="G25:J25"/>
    <mergeCell ref="K25:N25"/>
    <mergeCell ref="O25:R25"/>
    <mergeCell ref="S25:V25"/>
    <mergeCell ref="W25:Z25"/>
    <mergeCell ref="AA25:AD25"/>
    <mergeCell ref="U24:V24"/>
    <mergeCell ref="W24:X24"/>
    <mergeCell ref="Y24:Z24"/>
    <mergeCell ref="AA24:AB24"/>
    <mergeCell ref="AC24:AD24"/>
    <mergeCell ref="AE24:AF24"/>
    <mergeCell ref="AE25:AH25"/>
    <mergeCell ref="AI25:AL25"/>
    <mergeCell ref="G24:H24"/>
    <mergeCell ref="I24:J24"/>
    <mergeCell ref="K24:L24"/>
    <mergeCell ref="M24:N24"/>
    <mergeCell ref="O24:P24"/>
    <mergeCell ref="Q24:R24"/>
    <mergeCell ref="S24:T24"/>
    <mergeCell ref="AG24:AH24"/>
    <mergeCell ref="C27:D27"/>
    <mergeCell ref="K28:N28"/>
    <mergeCell ref="O28:R28"/>
    <mergeCell ref="S28:V28"/>
    <mergeCell ref="W28:Z28"/>
    <mergeCell ref="AA28:AD28"/>
    <mergeCell ref="AE28:AH28"/>
    <mergeCell ref="U26:V26"/>
    <mergeCell ref="W26:X26"/>
    <mergeCell ref="Y26:Z26"/>
    <mergeCell ref="AA26:AB26"/>
    <mergeCell ref="AC26:AD26"/>
    <mergeCell ref="AE26:AF26"/>
    <mergeCell ref="C26:F26"/>
    <mergeCell ref="G26:H26"/>
    <mergeCell ref="I26:J26"/>
    <mergeCell ref="K26:L26"/>
    <mergeCell ref="M26:N26"/>
    <mergeCell ref="O26:P26"/>
    <mergeCell ref="Q26:R26"/>
    <mergeCell ref="S26:T26"/>
    <mergeCell ref="AG26:AH26"/>
    <mergeCell ref="K31:L31"/>
    <mergeCell ref="M31:N31"/>
    <mergeCell ref="O31:P31"/>
    <mergeCell ref="Q31:R31"/>
    <mergeCell ref="S31:T31"/>
    <mergeCell ref="U31:V31"/>
    <mergeCell ref="W31:X31"/>
    <mergeCell ref="AI26:AJ26"/>
    <mergeCell ref="AK26:AL26"/>
    <mergeCell ref="AI28:AL28"/>
    <mergeCell ref="C32:F32"/>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W32:X32"/>
    <mergeCell ref="AK31:AL31"/>
    <mergeCell ref="Y31:Z31"/>
    <mergeCell ref="AA31:AB31"/>
    <mergeCell ref="AC31:AD31"/>
    <mergeCell ref="AE31:AF31"/>
    <mergeCell ref="AG31:AH31"/>
    <mergeCell ref="AI31:AJ31"/>
    <mergeCell ref="AI32:AJ32"/>
    <mergeCell ref="AK32:AL32"/>
    <mergeCell ref="Y32:Z32"/>
    <mergeCell ref="AA32:AB32"/>
    <mergeCell ref="AC32:AD32"/>
    <mergeCell ref="AE32:AF32"/>
    <mergeCell ref="AG32:AH32"/>
    <mergeCell ref="G31:H31"/>
    <mergeCell ref="I31:J31"/>
    <mergeCell ref="AG33:AH33"/>
    <mergeCell ref="AI33:AJ33"/>
    <mergeCell ref="AK33:AL33"/>
    <mergeCell ref="C34:F34"/>
    <mergeCell ref="G34:H34"/>
    <mergeCell ref="I34:J34"/>
    <mergeCell ref="K34:L34"/>
    <mergeCell ref="M34:N34"/>
    <mergeCell ref="O34:P34"/>
    <mergeCell ref="Q34:R34"/>
    <mergeCell ref="U33:V33"/>
    <mergeCell ref="W33:X33"/>
    <mergeCell ref="Y33:Z33"/>
    <mergeCell ref="AA33:AB33"/>
    <mergeCell ref="AC33:AD33"/>
    <mergeCell ref="AE33:AF33"/>
    <mergeCell ref="AE34:AF34"/>
    <mergeCell ref="AG34:AH34"/>
    <mergeCell ref="AI34:AJ34"/>
    <mergeCell ref="AK34:AL34"/>
    <mergeCell ref="Y34:Z34"/>
    <mergeCell ref="AA34:AB34"/>
    <mergeCell ref="AC34:AD34"/>
    <mergeCell ref="C33:F33"/>
    <mergeCell ref="C35:F35"/>
    <mergeCell ref="G35:H35"/>
    <mergeCell ref="I35:J35"/>
    <mergeCell ref="K35:L35"/>
    <mergeCell ref="M35:N35"/>
    <mergeCell ref="O35:P35"/>
    <mergeCell ref="S34:T34"/>
    <mergeCell ref="U34:V34"/>
    <mergeCell ref="W34:X34"/>
    <mergeCell ref="AC35:AD35"/>
    <mergeCell ref="AE35:AF35"/>
    <mergeCell ref="AG35:AH35"/>
    <mergeCell ref="AI35:AJ35"/>
    <mergeCell ref="AK35:AL35"/>
    <mergeCell ref="C36:F36"/>
    <mergeCell ref="G36:H36"/>
    <mergeCell ref="I36:J36"/>
    <mergeCell ref="K36:L36"/>
    <mergeCell ref="M36:N36"/>
    <mergeCell ref="Q35:R35"/>
    <mergeCell ref="S35:T35"/>
    <mergeCell ref="U35:V35"/>
    <mergeCell ref="W35:X35"/>
    <mergeCell ref="Y35:Z35"/>
    <mergeCell ref="AA35:AB35"/>
    <mergeCell ref="AA36:AB36"/>
    <mergeCell ref="AC36:AD36"/>
    <mergeCell ref="AE36:AF36"/>
    <mergeCell ref="AG36:AH36"/>
    <mergeCell ref="AI36:AJ36"/>
    <mergeCell ref="AK36:AL36"/>
    <mergeCell ref="O36:P36"/>
    <mergeCell ref="Q36:R36"/>
    <mergeCell ref="S36:T36"/>
    <mergeCell ref="U36:V36"/>
    <mergeCell ref="W36:X36"/>
    <mergeCell ref="Y36:Z36"/>
    <mergeCell ref="AC37:AD37"/>
    <mergeCell ref="AE37:AF37"/>
    <mergeCell ref="AG37:AH37"/>
    <mergeCell ref="AI37:AJ37"/>
    <mergeCell ref="AK37:AL37"/>
    <mergeCell ref="Y37:Z37"/>
    <mergeCell ref="AA37:AB37"/>
    <mergeCell ref="S38:V38"/>
    <mergeCell ref="Q37:R37"/>
    <mergeCell ref="S37:T37"/>
    <mergeCell ref="U37:V37"/>
    <mergeCell ref="W37:X37"/>
    <mergeCell ref="C37:F37"/>
    <mergeCell ref="G37:H37"/>
    <mergeCell ref="I37:J37"/>
    <mergeCell ref="K37:L37"/>
    <mergeCell ref="M37:N37"/>
    <mergeCell ref="O37:P37"/>
    <mergeCell ref="W38:Z38"/>
    <mergeCell ref="Q39:R39"/>
    <mergeCell ref="S39:T39"/>
    <mergeCell ref="U39:V39"/>
    <mergeCell ref="W39:X39"/>
    <mergeCell ref="AA38:AD38"/>
    <mergeCell ref="AE38:AH38"/>
    <mergeCell ref="AI38:AL38"/>
    <mergeCell ref="C39:F39"/>
    <mergeCell ref="G39:H39"/>
    <mergeCell ref="I39:J39"/>
    <mergeCell ref="K39:L39"/>
    <mergeCell ref="M39:N39"/>
    <mergeCell ref="O39:P39"/>
    <mergeCell ref="AC39:AD39"/>
    <mergeCell ref="AE39:AF39"/>
    <mergeCell ref="AG39:AH39"/>
    <mergeCell ref="AI39:AJ39"/>
    <mergeCell ref="AK39:AL39"/>
    <mergeCell ref="Y39:Z39"/>
    <mergeCell ref="AA39:AB39"/>
    <mergeCell ref="C38:F38"/>
    <mergeCell ref="G38:J38"/>
    <mergeCell ref="K38:N38"/>
    <mergeCell ref="O38:R38"/>
    <mergeCell ref="AI40:AJ40"/>
    <mergeCell ref="AK40:AL40"/>
    <mergeCell ref="O40:P40"/>
    <mergeCell ref="Q40:R40"/>
    <mergeCell ref="S40:T40"/>
    <mergeCell ref="U40:V40"/>
    <mergeCell ref="W40:X40"/>
    <mergeCell ref="Y40:Z40"/>
    <mergeCell ref="C40:F40"/>
    <mergeCell ref="G40:H40"/>
    <mergeCell ref="I40:J40"/>
    <mergeCell ref="K40:L40"/>
    <mergeCell ref="M40:N40"/>
    <mergeCell ref="C41:F41"/>
    <mergeCell ref="G41:J41"/>
    <mergeCell ref="K41:N41"/>
    <mergeCell ref="O41:R41"/>
    <mergeCell ref="S41:V41"/>
    <mergeCell ref="W41:Z41"/>
    <mergeCell ref="AA40:AB40"/>
    <mergeCell ref="AC40:AD40"/>
    <mergeCell ref="AE40:AF40"/>
    <mergeCell ref="AA41:AD41"/>
    <mergeCell ref="AE41:AH41"/>
    <mergeCell ref="AG40:AH40"/>
    <mergeCell ref="AI41:AL41"/>
    <mergeCell ref="G44:J44"/>
    <mergeCell ref="K44:N44"/>
    <mergeCell ref="O44:R44"/>
    <mergeCell ref="S44:V44"/>
    <mergeCell ref="W44:Z44"/>
    <mergeCell ref="AA44:AD44"/>
    <mergeCell ref="AE44:AH44"/>
    <mergeCell ref="AI44:AL44"/>
    <mergeCell ref="C45:F45"/>
    <mergeCell ref="G45:H45"/>
    <mergeCell ref="I45:J45"/>
    <mergeCell ref="K45:L45"/>
    <mergeCell ref="M45:N45"/>
    <mergeCell ref="O45:P45"/>
    <mergeCell ref="Q45:R45"/>
    <mergeCell ref="S45:T45"/>
    <mergeCell ref="U45:V45"/>
    <mergeCell ref="AI45:AJ45"/>
    <mergeCell ref="AK45:AL45"/>
    <mergeCell ref="G49:J49"/>
    <mergeCell ref="K49:N49"/>
    <mergeCell ref="O49:R49"/>
    <mergeCell ref="S49:V49"/>
    <mergeCell ref="W49:Z49"/>
    <mergeCell ref="AA49:AD49"/>
    <mergeCell ref="AE49:AH49"/>
    <mergeCell ref="AI49:AL49"/>
    <mergeCell ref="W45:X45"/>
    <mergeCell ref="Y45:Z45"/>
    <mergeCell ref="AA45:AB45"/>
    <mergeCell ref="AC45:AD45"/>
    <mergeCell ref="AE45:AF45"/>
    <mergeCell ref="AG45:AH45"/>
    <mergeCell ref="AA50:AD50"/>
    <mergeCell ref="AE50:AH50"/>
    <mergeCell ref="AI50:AL50"/>
    <mergeCell ref="C51:F51"/>
    <mergeCell ref="G51:J51"/>
    <mergeCell ref="K51:N51"/>
    <mergeCell ref="O51:R51"/>
    <mergeCell ref="S51:V51"/>
    <mergeCell ref="W51:Z51"/>
    <mergeCell ref="AA51:AD51"/>
    <mergeCell ref="C50:F50"/>
    <mergeCell ref="G50:J50"/>
    <mergeCell ref="K50:N50"/>
    <mergeCell ref="O50:R50"/>
    <mergeCell ref="S50:V50"/>
    <mergeCell ref="W50:Z50"/>
    <mergeCell ref="AE51:AH51"/>
    <mergeCell ref="AI51:AL51"/>
    <mergeCell ref="C52:F52"/>
    <mergeCell ref="G52:J52"/>
    <mergeCell ref="K52:N52"/>
    <mergeCell ref="O52:R52"/>
    <mergeCell ref="S52:V52"/>
    <mergeCell ref="W52:Z52"/>
    <mergeCell ref="AA52:AD52"/>
    <mergeCell ref="AE52:AH52"/>
    <mergeCell ref="AI52:AL52"/>
    <mergeCell ref="C53:F53"/>
    <mergeCell ref="G53:J53"/>
    <mergeCell ref="K53:N53"/>
    <mergeCell ref="O53:R53"/>
    <mergeCell ref="S53:V53"/>
    <mergeCell ref="W53:Z53"/>
    <mergeCell ref="AA53:AD53"/>
    <mergeCell ref="AE53:AH53"/>
    <mergeCell ref="AI53:AL53"/>
    <mergeCell ref="AA54:AD54"/>
    <mergeCell ref="AE54:AH54"/>
    <mergeCell ref="AI54:AL54"/>
    <mergeCell ref="C55:F55"/>
    <mergeCell ref="G55:J55"/>
    <mergeCell ref="K55:N55"/>
    <mergeCell ref="O55:R55"/>
    <mergeCell ref="S55:V55"/>
    <mergeCell ref="W55:Z55"/>
    <mergeCell ref="AA55:AD55"/>
    <mergeCell ref="C54:F54"/>
    <mergeCell ref="G54:J54"/>
    <mergeCell ref="K54:N54"/>
    <mergeCell ref="O54:R54"/>
    <mergeCell ref="S54:V54"/>
    <mergeCell ref="W54:Z54"/>
    <mergeCell ref="AE55:AH55"/>
    <mergeCell ref="AI55:AL55"/>
    <mergeCell ref="C56:F56"/>
    <mergeCell ref="G56:J56"/>
    <mergeCell ref="K56:N56"/>
    <mergeCell ref="O56:R56"/>
    <mergeCell ref="S56:V56"/>
    <mergeCell ref="W56:Z56"/>
    <mergeCell ref="AA56:AD56"/>
    <mergeCell ref="AE56:AH56"/>
    <mergeCell ref="AI56:AL56"/>
    <mergeCell ref="C57:F57"/>
    <mergeCell ref="G57:J57"/>
    <mergeCell ref="K57:N57"/>
    <mergeCell ref="O57:R57"/>
    <mergeCell ref="S57:V57"/>
    <mergeCell ref="W57:Z57"/>
    <mergeCell ref="AA57:AD57"/>
    <mergeCell ref="AE57:AH57"/>
    <mergeCell ref="AI57:AL57"/>
    <mergeCell ref="AI58:AL58"/>
    <mergeCell ref="C62:F62"/>
    <mergeCell ref="G62:J62"/>
    <mergeCell ref="K62:N62"/>
    <mergeCell ref="O62:R62"/>
    <mergeCell ref="S62:V62"/>
    <mergeCell ref="W62:Z62"/>
    <mergeCell ref="AA62:AD62"/>
    <mergeCell ref="C58:F58"/>
    <mergeCell ref="G58:J58"/>
    <mergeCell ref="K58:N58"/>
    <mergeCell ref="O58:R58"/>
    <mergeCell ref="S58:V58"/>
    <mergeCell ref="W58:Z58"/>
    <mergeCell ref="AE62:AH62"/>
    <mergeCell ref="AI62:AL62"/>
    <mergeCell ref="C65:F65"/>
    <mergeCell ref="G65:J65"/>
    <mergeCell ref="K65:N65"/>
    <mergeCell ref="O65:R65"/>
    <mergeCell ref="S65:V65"/>
    <mergeCell ref="W65:Z65"/>
    <mergeCell ref="AA65:AD65"/>
    <mergeCell ref="AE65:AH65"/>
    <mergeCell ref="AA58:AD58"/>
    <mergeCell ref="AE58:AH58"/>
    <mergeCell ref="AI63:AL63"/>
    <mergeCell ref="C64:F64"/>
    <mergeCell ref="G64:J64"/>
    <mergeCell ref="K64:N64"/>
    <mergeCell ref="O64:R64"/>
    <mergeCell ref="S64:V64"/>
    <mergeCell ref="W64:Z64"/>
    <mergeCell ref="AA64:AD64"/>
    <mergeCell ref="AE64:AH64"/>
    <mergeCell ref="AI64:AL64"/>
    <mergeCell ref="C63:F63"/>
    <mergeCell ref="G63:J63"/>
    <mergeCell ref="K63:N63"/>
    <mergeCell ref="O63:R63"/>
    <mergeCell ref="S63:V63"/>
    <mergeCell ref="W63:Z63"/>
    <mergeCell ref="AA63:AD63"/>
    <mergeCell ref="AE63:AH63"/>
    <mergeCell ref="U68:V68"/>
    <mergeCell ref="W68:X68"/>
    <mergeCell ref="AI65:AL65"/>
    <mergeCell ref="G68:H68"/>
    <mergeCell ref="I68:J68"/>
    <mergeCell ref="K68:L68"/>
    <mergeCell ref="M68:N68"/>
    <mergeCell ref="O68:P68"/>
    <mergeCell ref="Q68:R68"/>
    <mergeCell ref="S68:T68"/>
    <mergeCell ref="AG68:AH68"/>
    <mergeCell ref="AI68:AJ68"/>
    <mergeCell ref="AK68:AL68"/>
    <mergeCell ref="Y68:Z68"/>
    <mergeCell ref="AA68:AB68"/>
    <mergeCell ref="AC68:AD68"/>
    <mergeCell ref="AE68:AF68"/>
    <mergeCell ref="C70:F70"/>
    <mergeCell ref="G70:H70"/>
    <mergeCell ref="I70:J70"/>
    <mergeCell ref="K70:L70"/>
    <mergeCell ref="M70:N70"/>
    <mergeCell ref="O70:P70"/>
    <mergeCell ref="S69:T69"/>
    <mergeCell ref="U69:V69"/>
    <mergeCell ref="W69:X69"/>
    <mergeCell ref="C69:F69"/>
    <mergeCell ref="G69:H69"/>
    <mergeCell ref="I69:J69"/>
    <mergeCell ref="K69:L69"/>
    <mergeCell ref="M69:N69"/>
    <mergeCell ref="O69:P69"/>
    <mergeCell ref="Q69:R69"/>
    <mergeCell ref="Q70:R70"/>
    <mergeCell ref="S70:T70"/>
    <mergeCell ref="U70:V70"/>
    <mergeCell ref="W70:X70"/>
    <mergeCell ref="AI75:AL75"/>
    <mergeCell ref="AI78:AJ78"/>
    <mergeCell ref="AK78:AL78"/>
    <mergeCell ref="AA78:AB78"/>
    <mergeCell ref="AC78:AD78"/>
    <mergeCell ref="W71:Z71"/>
    <mergeCell ref="AE69:AF69"/>
    <mergeCell ref="AG69:AH69"/>
    <mergeCell ref="AI69:AJ69"/>
    <mergeCell ref="AK69:AL69"/>
    <mergeCell ref="Y69:Z69"/>
    <mergeCell ref="AA69:AB69"/>
    <mergeCell ref="AC69:AD69"/>
    <mergeCell ref="AC70:AD70"/>
    <mergeCell ref="AE70:AF70"/>
    <mergeCell ref="AG70:AH70"/>
    <mergeCell ref="AI70:AJ70"/>
    <mergeCell ref="AK70:AL70"/>
    <mergeCell ref="Y70:Z70"/>
    <mergeCell ref="AA70:AB70"/>
    <mergeCell ref="AA71:AD71"/>
    <mergeCell ref="AE71:AH71"/>
    <mergeCell ref="AI71:AL71"/>
    <mergeCell ref="AE84:AF84"/>
    <mergeCell ref="AG84:AH84"/>
    <mergeCell ref="AA80:AD80"/>
    <mergeCell ref="AE80:AH80"/>
    <mergeCell ref="B83:F83"/>
    <mergeCell ref="G83:J83"/>
    <mergeCell ref="K83:N83"/>
    <mergeCell ref="O83:R83"/>
    <mergeCell ref="S83:V83"/>
    <mergeCell ref="W83:Z83"/>
    <mergeCell ref="AA83:AD83"/>
    <mergeCell ref="AE83:AH83"/>
    <mergeCell ref="AC84:AD84"/>
    <mergeCell ref="C75:F75"/>
    <mergeCell ref="G75:J75"/>
    <mergeCell ref="K75:N75"/>
    <mergeCell ref="O75:R75"/>
    <mergeCell ref="S75:V75"/>
    <mergeCell ref="W75:Z75"/>
    <mergeCell ref="AA75:AD75"/>
    <mergeCell ref="AE75:AH75"/>
    <mergeCell ref="C71:F71"/>
    <mergeCell ref="G71:J71"/>
    <mergeCell ref="K71:N71"/>
    <mergeCell ref="O71:R71"/>
    <mergeCell ref="S71:V71"/>
    <mergeCell ref="AI80:AL80"/>
    <mergeCell ref="B78:F78"/>
    <mergeCell ref="G78:H78"/>
    <mergeCell ref="I78:J78"/>
    <mergeCell ref="K78:L78"/>
    <mergeCell ref="M78:N78"/>
    <mergeCell ref="O78:P78"/>
    <mergeCell ref="Q78:R78"/>
    <mergeCell ref="B80:F80"/>
    <mergeCell ref="G80:J80"/>
    <mergeCell ref="K80:N80"/>
    <mergeCell ref="O80:R80"/>
    <mergeCell ref="S80:V80"/>
    <mergeCell ref="W80:Z80"/>
    <mergeCell ref="S78:T78"/>
    <mergeCell ref="U78:V78"/>
    <mergeCell ref="W78:X78"/>
    <mergeCell ref="Y78:Z78"/>
    <mergeCell ref="AE78:AF78"/>
    <mergeCell ref="AG78:AH78"/>
    <mergeCell ref="AI83:AL83"/>
    <mergeCell ref="AG85:AH85"/>
    <mergeCell ref="AI85:AJ85"/>
    <mergeCell ref="AK85:AL85"/>
    <mergeCell ref="G84:H84"/>
    <mergeCell ref="I84:J84"/>
    <mergeCell ref="K84:L84"/>
    <mergeCell ref="M84:N84"/>
    <mergeCell ref="O84:P84"/>
    <mergeCell ref="Q84:R84"/>
    <mergeCell ref="G85:H85"/>
    <mergeCell ref="I85:J85"/>
    <mergeCell ref="K85:L85"/>
    <mergeCell ref="M85:N85"/>
    <mergeCell ref="O85:P85"/>
    <mergeCell ref="Q85:R85"/>
    <mergeCell ref="S85:T85"/>
    <mergeCell ref="W84:X84"/>
    <mergeCell ref="S84:T84"/>
    <mergeCell ref="U84:V84"/>
    <mergeCell ref="AI84:AJ84"/>
    <mergeCell ref="AK84:AL84"/>
    <mergeCell ref="Y84:Z84"/>
    <mergeCell ref="AA84:AB84"/>
    <mergeCell ref="E86:F86"/>
    <mergeCell ref="B87:C87"/>
    <mergeCell ref="E87:F87"/>
    <mergeCell ref="U85:V85"/>
    <mergeCell ref="W85:X85"/>
    <mergeCell ref="Y85:Z85"/>
    <mergeCell ref="AA85:AB85"/>
    <mergeCell ref="AC85:AD85"/>
    <mergeCell ref="AE85:AF85"/>
    <mergeCell ref="B85:F85"/>
    <mergeCell ref="B86:C86"/>
    <mergeCell ref="B97:E97"/>
    <mergeCell ref="G97:M97"/>
    <mergeCell ref="P97:S97"/>
    <mergeCell ref="B98:E99"/>
    <mergeCell ref="G98:M99"/>
    <mergeCell ref="U98:Z99"/>
    <mergeCell ref="B88:C88"/>
    <mergeCell ref="E88:F88"/>
    <mergeCell ref="B89:C89"/>
    <mergeCell ref="E89:F89"/>
    <mergeCell ref="B91:F94"/>
    <mergeCell ref="B96:H96"/>
    <mergeCell ref="K104:N104"/>
    <mergeCell ref="AB98:AG99"/>
    <mergeCell ref="B101:E103"/>
    <mergeCell ref="F101:F103"/>
    <mergeCell ref="G101:I103"/>
    <mergeCell ref="K101:M103"/>
    <mergeCell ref="AJ101:AL103"/>
    <mergeCell ref="U102:Z103"/>
    <mergeCell ref="AB102:AG103"/>
  </mergeCells>
  <conditionalFormatting sqref="G75:AL75">
    <cfRule type="expression" priority="33" stopIfTrue="1">
      <formula>G$75="-"</formula>
    </cfRule>
    <cfRule type="cellIs" dxfId="58" priority="34" stopIfTrue="1" operator="greaterThan">
      <formula>1</formula>
    </cfRule>
  </conditionalFormatting>
  <conditionalFormatting sqref="G37:AL37">
    <cfRule type="expression" priority="35" stopIfTrue="1">
      <formula>G$37="-"</formula>
    </cfRule>
    <cfRule type="cellIs" dxfId="57" priority="36" stopIfTrue="1" operator="greaterThan">
      <formula>1</formula>
    </cfRule>
  </conditionalFormatting>
  <conditionalFormatting sqref="G14:AL17">
    <cfRule type="expression" dxfId="56" priority="37" stopIfTrue="1">
      <formula>AND(G$14&lt;&gt;"",G$14&gt;5)</formula>
    </cfRule>
  </conditionalFormatting>
  <conditionalFormatting sqref="G64:AL64">
    <cfRule type="cellIs" dxfId="55" priority="43" stopIfTrue="1" operator="lessThan">
      <formula>0</formula>
    </cfRule>
    <cfRule type="expression" priority="44" stopIfTrue="1">
      <formula>G$64="-"</formula>
    </cfRule>
    <cfRule type="cellIs" dxfId="54" priority="45" stopIfTrue="1" operator="greaterThan">
      <formula>1</formula>
    </cfRule>
  </conditionalFormatting>
  <conditionalFormatting sqref="G71:AL71 G40:AL40 G58:AL58">
    <cfRule type="cellIs" dxfId="53" priority="46" stopIfTrue="1" operator="lessThan">
      <formula>0</formula>
    </cfRule>
  </conditionalFormatting>
  <conditionalFormatting sqref="G36:AL36">
    <cfRule type="cellIs" dxfId="52" priority="47" stopIfTrue="1" operator="equal">
      <formula>"Needs Exceed Max Possible"</formula>
    </cfRule>
    <cfRule type="cellIs" dxfId="51" priority="48" stopIfTrue="1" operator="equal">
      <formula>"OK"</formula>
    </cfRule>
  </conditionalFormatting>
  <conditionalFormatting sqref="G39:AL39">
    <cfRule type="cellIs" dxfId="50" priority="49" stopIfTrue="1" operator="equal">
      <formula>"NO"</formula>
    </cfRule>
  </conditionalFormatting>
  <conditionalFormatting sqref="Q6:R6">
    <cfRule type="expression" dxfId="49" priority="51" stopIfTrue="1">
      <formula>AQ1="NOTOK"</formula>
    </cfRule>
  </conditionalFormatting>
  <conditionalFormatting sqref="S6:T6">
    <cfRule type="expression" dxfId="48" priority="52" stopIfTrue="1">
      <formula>AR1="NOTOK"</formula>
    </cfRule>
  </conditionalFormatting>
  <conditionalFormatting sqref="U4:V4 V5">
    <cfRule type="cellIs" dxfId="47" priority="50" stopIfTrue="1" operator="greaterThan">
      <formula>$U$3</formula>
    </cfRule>
  </conditionalFormatting>
  <conditionalFormatting sqref="G20:AL21">
    <cfRule type="expression" dxfId="46" priority="53" stopIfTrue="1">
      <formula>AND(OR(G$18=1, G$18=0,G$18=""),OR(I$18=1, I$18=0,I$18=""))</formula>
    </cfRule>
  </conditionalFormatting>
  <conditionalFormatting sqref="G78:H78 K78:L78 O78:P78 S78:T78 W78:X78 AA78:AB78 AE78:AF78 AI78:AJ78">
    <cfRule type="expression" dxfId="45" priority="56" stopIfTrue="1">
      <formula>G$78="OEE &gt; 100%"</formula>
    </cfRule>
    <cfRule type="expression" dxfId="44" priority="57" stopIfTrue="1">
      <formula>G$78&lt;&gt;"OEE &gt; 100%"</formula>
    </cfRule>
  </conditionalFormatting>
  <conditionalFormatting sqref="I78:J78 M78:N78 Q78:R78 U78:V78 Y78:Z78 AC78:AD78 AG78:AH78 AK78:AL78">
    <cfRule type="expression" dxfId="43" priority="58" stopIfTrue="1">
      <formula>I$78="OEE &gt; 100%"</formula>
    </cfRule>
    <cfRule type="expression" dxfId="42" priority="59" stopIfTrue="1">
      <formula>G$78&lt;&gt;"OEE &gt; 100%"</formula>
    </cfRule>
  </conditionalFormatting>
  <conditionalFormatting sqref="G83:AL83">
    <cfRule type="cellIs" dxfId="41" priority="60" stopIfTrue="1" operator="equal">
      <formula>"RISK"</formula>
    </cfRule>
    <cfRule type="cellIs" dxfId="40" priority="61" stopIfTrue="1" operator="equal">
      <formula>"OK"</formula>
    </cfRule>
    <cfRule type="cellIs" dxfId="39" priority="62" stopIfTrue="1" operator="equal">
      <formula>""""""</formula>
    </cfRule>
  </conditionalFormatting>
  <conditionalFormatting sqref="G85:AL85">
    <cfRule type="expression" dxfId="38" priority="63" stopIfTrue="1">
      <formula>OR(G$85="RISK",G$85="OEE &gt; 100%")</formula>
    </cfRule>
    <cfRule type="cellIs" dxfId="37" priority="64" stopIfTrue="1" operator="equal">
      <formula>"OK"</formula>
    </cfRule>
    <cfRule type="cellIs" dxfId="36" priority="65" stopIfTrue="1" operator="equal">
      <formula>""</formula>
    </cfRule>
  </conditionalFormatting>
  <conditionalFormatting sqref="G45">
    <cfRule type="expression" dxfId="35" priority="31" stopIfTrue="1">
      <formula>AND(G18&gt;0,G18&lt;1,OR(G45&lt;1,G45=""))</formula>
    </cfRule>
    <cfRule type="expression" dxfId="34" priority="32" stopIfTrue="1">
      <formula>AND(G45&gt;1,G45&lt;&gt;"")</formula>
    </cfRule>
  </conditionalFormatting>
  <conditionalFormatting sqref="K45">
    <cfRule type="expression" dxfId="33" priority="29" stopIfTrue="1">
      <formula>AS45="white"</formula>
    </cfRule>
    <cfRule type="expression" dxfId="32" priority="30" stopIfTrue="1">
      <formula>AND(G45&gt;1,G45&lt;&gt;"")</formula>
    </cfRule>
  </conditionalFormatting>
  <conditionalFormatting sqref="O45">
    <cfRule type="expression" dxfId="31" priority="27" stopIfTrue="1">
      <formula>AW45="white"</formula>
    </cfRule>
    <cfRule type="expression" dxfId="30" priority="28" stopIfTrue="1">
      <formula>AND(G45&gt;1,G45&lt;&gt;"")</formula>
    </cfRule>
  </conditionalFormatting>
  <conditionalFormatting sqref="S45">
    <cfRule type="expression" dxfId="29" priority="25" stopIfTrue="1">
      <formula>BA45="white"</formula>
    </cfRule>
    <cfRule type="expression" dxfId="28" priority="26" stopIfTrue="1">
      <formula>AND(G45&gt;1,G45&lt;&gt;"")</formula>
    </cfRule>
  </conditionalFormatting>
  <conditionalFormatting sqref="W45">
    <cfRule type="expression" dxfId="27" priority="23" stopIfTrue="1">
      <formula>BE45="white"</formula>
    </cfRule>
    <cfRule type="expression" dxfId="26" priority="24" stopIfTrue="1">
      <formula>AND(G45&gt;1,G45&lt;&gt;"")</formula>
    </cfRule>
  </conditionalFormatting>
  <conditionalFormatting sqref="AA45">
    <cfRule type="expression" dxfId="25" priority="21" stopIfTrue="1">
      <formula>BI45="white"</formula>
    </cfRule>
    <cfRule type="expression" dxfId="24" priority="22" stopIfTrue="1">
      <formula>AND(G45&gt;1,G45&lt;&gt;"")</formula>
    </cfRule>
  </conditionalFormatting>
  <conditionalFormatting sqref="AE45">
    <cfRule type="expression" dxfId="23" priority="19" stopIfTrue="1">
      <formula>BM45="white"</formula>
    </cfRule>
    <cfRule type="expression" dxfId="22" priority="20" stopIfTrue="1">
      <formula>AND(G45&gt;1,G45&lt;&gt;"")</formula>
    </cfRule>
  </conditionalFormatting>
  <conditionalFormatting sqref="AI45">
    <cfRule type="expression" dxfId="21" priority="17" stopIfTrue="1">
      <formula>BQ45="white"</formula>
    </cfRule>
    <cfRule type="expression" dxfId="20" priority="18" stopIfTrue="1">
      <formula>AND(G45&gt;1,G45&lt;&gt;"")</formula>
    </cfRule>
  </conditionalFormatting>
  <conditionalFormatting sqref="I45">
    <cfRule type="expression" dxfId="19" priority="15" stopIfTrue="1">
      <formula>AQ45="white"</formula>
    </cfRule>
    <cfRule type="expression" dxfId="18" priority="16" stopIfTrue="1">
      <formula>AND(G45&gt;1,G45&lt;&gt;"")</formula>
    </cfRule>
  </conditionalFormatting>
  <conditionalFormatting sqref="M45">
    <cfRule type="expression" dxfId="17" priority="13" stopIfTrue="1">
      <formula>AU45="white"</formula>
    </cfRule>
    <cfRule type="expression" dxfId="16" priority="14" stopIfTrue="1">
      <formula>AND(G45&gt;1,G45&lt;&gt;"")</formula>
    </cfRule>
  </conditionalFormatting>
  <conditionalFormatting sqref="Q45">
    <cfRule type="expression" dxfId="15" priority="11" stopIfTrue="1">
      <formula>AY45="white"</formula>
    </cfRule>
    <cfRule type="expression" dxfId="14" priority="12" stopIfTrue="1">
      <formula>AND(G45&gt;1,G45&lt;&gt;"")</formula>
    </cfRule>
  </conditionalFormatting>
  <conditionalFormatting sqref="U45">
    <cfRule type="expression" dxfId="13" priority="9" stopIfTrue="1">
      <formula>BC45="white"</formula>
    </cfRule>
    <cfRule type="expression" dxfId="12" priority="10" stopIfTrue="1">
      <formula>AND(G45&gt;1,G45&lt;&gt;"")</formula>
    </cfRule>
  </conditionalFormatting>
  <conditionalFormatting sqref="Y45">
    <cfRule type="expression" dxfId="11" priority="7" stopIfTrue="1">
      <formula>BG45="white"</formula>
    </cfRule>
    <cfRule type="expression" dxfId="10" priority="8" stopIfTrue="1">
      <formula>AND(G45&gt;1,G45&lt;&gt;"")</formula>
    </cfRule>
  </conditionalFormatting>
  <conditionalFormatting sqref="AC45">
    <cfRule type="expression" dxfId="9" priority="5" stopIfTrue="1">
      <formula>BK45="white"</formula>
    </cfRule>
    <cfRule type="expression" dxfId="8" priority="6" stopIfTrue="1">
      <formula>AND(G45&gt;1,G45&lt;&gt;"")</formula>
    </cfRule>
  </conditionalFormatting>
  <conditionalFormatting sqref="AG45">
    <cfRule type="expression" dxfId="7" priority="3" stopIfTrue="1">
      <formula>BO45="white"</formula>
    </cfRule>
    <cfRule type="expression" dxfId="6" priority="4" stopIfTrue="1">
      <formula>AND(G45&gt;1,G45&lt;&gt;"")</formula>
    </cfRule>
  </conditionalFormatting>
  <conditionalFormatting sqref="AK45">
    <cfRule type="expression" dxfId="5" priority="1" stopIfTrue="1">
      <formula>BS45="white"</formula>
    </cfRule>
    <cfRule type="expression" dxfId="4" priority="2" stopIfTrue="1">
      <formula>AND(G45&gt;1,G45&lt;&gt;"")</formula>
    </cfRule>
  </conditionalFormatting>
  <conditionalFormatting sqref="G53:AL53">
    <cfRule type="expression" dxfId="3" priority="98" stopIfTrue="1">
      <formula>OR(G$18=1, G$18=0,G$18="")</formula>
    </cfRule>
    <cfRule type="expression" dxfId="2" priority="99" stopIfTrue="1">
      <formula>G$53&gt;G$20</formula>
    </cfRule>
  </conditionalFormatting>
  <conditionalFormatting sqref="AK69:AL69 M69:N69 Q69:R69 U69:V69 Y69:Z69 AC69:AD69 AG69:AH69 I69:J69">
    <cfRule type="expression" priority="128" stopIfTrue="1">
      <formula>I$69="-"</formula>
    </cfRule>
    <cfRule type="cellIs" dxfId="1" priority="129" stopIfTrue="1" operator="greaterThan">
      <formula>G$25</formula>
    </cfRule>
  </conditionalFormatting>
  <conditionalFormatting sqref="I70:J70 M70:N70 Q70:R70 U70:V70 Y70:Z70 AC70:AD70 AG70:AH70 AK70:AL70">
    <cfRule type="expression" priority="144" stopIfTrue="1">
      <formula>I$70="-"</formula>
    </cfRule>
    <cfRule type="cellIs" dxfId="0" priority="145" stopIfTrue="1" operator="greaterThan">
      <formula>G$38</formula>
    </cfRule>
  </conditionalFormatting>
  <dataValidations count="4">
    <dataValidation type="date" allowBlank="1" showInputMessage="1" showErrorMessage="1" error="Enter a valid date in the one of the two following formats:_x000a__x000a_mm/dd/yyyy or dd-mmm-yyyy_x000a__x000a__x000a_Date should not exceed current system date on computer." sqref="G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G65547:I65547 JC65547:JE65547 SY65547:TA65547 ACU65547:ACW65547 AMQ65547:AMS65547 AWM65547:AWO65547 BGI65547:BGK65547 BQE65547:BQG65547 CAA65547:CAC65547 CJW65547:CJY65547 CTS65547:CTU65547 DDO65547:DDQ65547 DNK65547:DNM65547 DXG65547:DXI65547 EHC65547:EHE65547 EQY65547:ERA65547 FAU65547:FAW65547 FKQ65547:FKS65547 FUM65547:FUO65547 GEI65547:GEK65547 GOE65547:GOG65547 GYA65547:GYC65547 HHW65547:HHY65547 HRS65547:HRU65547 IBO65547:IBQ65547 ILK65547:ILM65547 IVG65547:IVI65547 JFC65547:JFE65547 JOY65547:JPA65547 JYU65547:JYW65547 KIQ65547:KIS65547 KSM65547:KSO65547 LCI65547:LCK65547 LME65547:LMG65547 LWA65547:LWC65547 MFW65547:MFY65547 MPS65547:MPU65547 MZO65547:MZQ65547 NJK65547:NJM65547 NTG65547:NTI65547 ODC65547:ODE65547 OMY65547:ONA65547 OWU65547:OWW65547 PGQ65547:PGS65547 PQM65547:PQO65547 QAI65547:QAK65547 QKE65547:QKG65547 QUA65547:QUC65547 RDW65547:RDY65547 RNS65547:RNU65547 RXO65547:RXQ65547 SHK65547:SHM65547 SRG65547:SRI65547 TBC65547:TBE65547 TKY65547:TLA65547 TUU65547:TUW65547 UEQ65547:UES65547 UOM65547:UOO65547 UYI65547:UYK65547 VIE65547:VIG65547 VSA65547:VSC65547 WBW65547:WBY65547 WLS65547:WLU65547 WVO65547:WVQ65547 G131083:I131083 JC131083:JE131083 SY131083:TA131083 ACU131083:ACW131083 AMQ131083:AMS131083 AWM131083:AWO131083 BGI131083:BGK131083 BQE131083:BQG131083 CAA131083:CAC131083 CJW131083:CJY131083 CTS131083:CTU131083 DDO131083:DDQ131083 DNK131083:DNM131083 DXG131083:DXI131083 EHC131083:EHE131083 EQY131083:ERA131083 FAU131083:FAW131083 FKQ131083:FKS131083 FUM131083:FUO131083 GEI131083:GEK131083 GOE131083:GOG131083 GYA131083:GYC131083 HHW131083:HHY131083 HRS131083:HRU131083 IBO131083:IBQ131083 ILK131083:ILM131083 IVG131083:IVI131083 JFC131083:JFE131083 JOY131083:JPA131083 JYU131083:JYW131083 KIQ131083:KIS131083 KSM131083:KSO131083 LCI131083:LCK131083 LME131083:LMG131083 LWA131083:LWC131083 MFW131083:MFY131083 MPS131083:MPU131083 MZO131083:MZQ131083 NJK131083:NJM131083 NTG131083:NTI131083 ODC131083:ODE131083 OMY131083:ONA131083 OWU131083:OWW131083 PGQ131083:PGS131083 PQM131083:PQO131083 QAI131083:QAK131083 QKE131083:QKG131083 QUA131083:QUC131083 RDW131083:RDY131083 RNS131083:RNU131083 RXO131083:RXQ131083 SHK131083:SHM131083 SRG131083:SRI131083 TBC131083:TBE131083 TKY131083:TLA131083 TUU131083:TUW131083 UEQ131083:UES131083 UOM131083:UOO131083 UYI131083:UYK131083 VIE131083:VIG131083 VSA131083:VSC131083 WBW131083:WBY131083 WLS131083:WLU131083 WVO131083:WVQ131083 G196619:I196619 JC196619:JE196619 SY196619:TA196619 ACU196619:ACW196619 AMQ196619:AMS196619 AWM196619:AWO196619 BGI196619:BGK196619 BQE196619:BQG196619 CAA196619:CAC196619 CJW196619:CJY196619 CTS196619:CTU196619 DDO196619:DDQ196619 DNK196619:DNM196619 DXG196619:DXI196619 EHC196619:EHE196619 EQY196619:ERA196619 FAU196619:FAW196619 FKQ196619:FKS196619 FUM196619:FUO196619 GEI196619:GEK196619 GOE196619:GOG196619 GYA196619:GYC196619 HHW196619:HHY196619 HRS196619:HRU196619 IBO196619:IBQ196619 ILK196619:ILM196619 IVG196619:IVI196619 JFC196619:JFE196619 JOY196619:JPA196619 JYU196619:JYW196619 KIQ196619:KIS196619 KSM196619:KSO196619 LCI196619:LCK196619 LME196619:LMG196619 LWA196619:LWC196619 MFW196619:MFY196619 MPS196619:MPU196619 MZO196619:MZQ196619 NJK196619:NJM196619 NTG196619:NTI196619 ODC196619:ODE196619 OMY196619:ONA196619 OWU196619:OWW196619 PGQ196619:PGS196619 PQM196619:PQO196619 QAI196619:QAK196619 QKE196619:QKG196619 QUA196619:QUC196619 RDW196619:RDY196619 RNS196619:RNU196619 RXO196619:RXQ196619 SHK196619:SHM196619 SRG196619:SRI196619 TBC196619:TBE196619 TKY196619:TLA196619 TUU196619:TUW196619 UEQ196619:UES196619 UOM196619:UOO196619 UYI196619:UYK196619 VIE196619:VIG196619 VSA196619:VSC196619 WBW196619:WBY196619 WLS196619:WLU196619 WVO196619:WVQ196619 G262155:I262155 JC262155:JE262155 SY262155:TA262155 ACU262155:ACW262155 AMQ262155:AMS262155 AWM262155:AWO262155 BGI262155:BGK262155 BQE262155:BQG262155 CAA262155:CAC262155 CJW262155:CJY262155 CTS262155:CTU262155 DDO262155:DDQ262155 DNK262155:DNM262155 DXG262155:DXI262155 EHC262155:EHE262155 EQY262155:ERA262155 FAU262155:FAW262155 FKQ262155:FKS262155 FUM262155:FUO262155 GEI262155:GEK262155 GOE262155:GOG262155 GYA262155:GYC262155 HHW262155:HHY262155 HRS262155:HRU262155 IBO262155:IBQ262155 ILK262155:ILM262155 IVG262155:IVI262155 JFC262155:JFE262155 JOY262155:JPA262155 JYU262155:JYW262155 KIQ262155:KIS262155 KSM262155:KSO262155 LCI262155:LCK262155 LME262155:LMG262155 LWA262155:LWC262155 MFW262155:MFY262155 MPS262155:MPU262155 MZO262155:MZQ262155 NJK262155:NJM262155 NTG262155:NTI262155 ODC262155:ODE262155 OMY262155:ONA262155 OWU262155:OWW262155 PGQ262155:PGS262155 PQM262155:PQO262155 QAI262155:QAK262155 QKE262155:QKG262155 QUA262155:QUC262155 RDW262155:RDY262155 RNS262155:RNU262155 RXO262155:RXQ262155 SHK262155:SHM262155 SRG262155:SRI262155 TBC262155:TBE262155 TKY262155:TLA262155 TUU262155:TUW262155 UEQ262155:UES262155 UOM262155:UOO262155 UYI262155:UYK262155 VIE262155:VIG262155 VSA262155:VSC262155 WBW262155:WBY262155 WLS262155:WLU262155 WVO262155:WVQ262155 G327691:I327691 JC327691:JE327691 SY327691:TA327691 ACU327691:ACW327691 AMQ327691:AMS327691 AWM327691:AWO327691 BGI327691:BGK327691 BQE327691:BQG327691 CAA327691:CAC327691 CJW327691:CJY327691 CTS327691:CTU327691 DDO327691:DDQ327691 DNK327691:DNM327691 DXG327691:DXI327691 EHC327691:EHE327691 EQY327691:ERA327691 FAU327691:FAW327691 FKQ327691:FKS327691 FUM327691:FUO327691 GEI327691:GEK327691 GOE327691:GOG327691 GYA327691:GYC327691 HHW327691:HHY327691 HRS327691:HRU327691 IBO327691:IBQ327691 ILK327691:ILM327691 IVG327691:IVI327691 JFC327691:JFE327691 JOY327691:JPA327691 JYU327691:JYW327691 KIQ327691:KIS327691 KSM327691:KSO327691 LCI327691:LCK327691 LME327691:LMG327691 LWA327691:LWC327691 MFW327691:MFY327691 MPS327691:MPU327691 MZO327691:MZQ327691 NJK327691:NJM327691 NTG327691:NTI327691 ODC327691:ODE327691 OMY327691:ONA327691 OWU327691:OWW327691 PGQ327691:PGS327691 PQM327691:PQO327691 QAI327691:QAK327691 QKE327691:QKG327691 QUA327691:QUC327691 RDW327691:RDY327691 RNS327691:RNU327691 RXO327691:RXQ327691 SHK327691:SHM327691 SRG327691:SRI327691 TBC327691:TBE327691 TKY327691:TLA327691 TUU327691:TUW327691 UEQ327691:UES327691 UOM327691:UOO327691 UYI327691:UYK327691 VIE327691:VIG327691 VSA327691:VSC327691 WBW327691:WBY327691 WLS327691:WLU327691 WVO327691:WVQ327691 G393227:I393227 JC393227:JE393227 SY393227:TA393227 ACU393227:ACW393227 AMQ393227:AMS393227 AWM393227:AWO393227 BGI393227:BGK393227 BQE393227:BQG393227 CAA393227:CAC393227 CJW393227:CJY393227 CTS393227:CTU393227 DDO393227:DDQ393227 DNK393227:DNM393227 DXG393227:DXI393227 EHC393227:EHE393227 EQY393227:ERA393227 FAU393227:FAW393227 FKQ393227:FKS393227 FUM393227:FUO393227 GEI393227:GEK393227 GOE393227:GOG393227 GYA393227:GYC393227 HHW393227:HHY393227 HRS393227:HRU393227 IBO393227:IBQ393227 ILK393227:ILM393227 IVG393227:IVI393227 JFC393227:JFE393227 JOY393227:JPA393227 JYU393227:JYW393227 KIQ393227:KIS393227 KSM393227:KSO393227 LCI393227:LCK393227 LME393227:LMG393227 LWA393227:LWC393227 MFW393227:MFY393227 MPS393227:MPU393227 MZO393227:MZQ393227 NJK393227:NJM393227 NTG393227:NTI393227 ODC393227:ODE393227 OMY393227:ONA393227 OWU393227:OWW393227 PGQ393227:PGS393227 PQM393227:PQO393227 QAI393227:QAK393227 QKE393227:QKG393227 QUA393227:QUC393227 RDW393227:RDY393227 RNS393227:RNU393227 RXO393227:RXQ393227 SHK393227:SHM393227 SRG393227:SRI393227 TBC393227:TBE393227 TKY393227:TLA393227 TUU393227:TUW393227 UEQ393227:UES393227 UOM393227:UOO393227 UYI393227:UYK393227 VIE393227:VIG393227 VSA393227:VSC393227 WBW393227:WBY393227 WLS393227:WLU393227 WVO393227:WVQ393227 G458763:I458763 JC458763:JE458763 SY458763:TA458763 ACU458763:ACW458763 AMQ458763:AMS458763 AWM458763:AWO458763 BGI458763:BGK458763 BQE458763:BQG458763 CAA458763:CAC458763 CJW458763:CJY458763 CTS458763:CTU458763 DDO458763:DDQ458763 DNK458763:DNM458763 DXG458763:DXI458763 EHC458763:EHE458763 EQY458763:ERA458763 FAU458763:FAW458763 FKQ458763:FKS458763 FUM458763:FUO458763 GEI458763:GEK458763 GOE458763:GOG458763 GYA458763:GYC458763 HHW458763:HHY458763 HRS458763:HRU458763 IBO458763:IBQ458763 ILK458763:ILM458763 IVG458763:IVI458763 JFC458763:JFE458763 JOY458763:JPA458763 JYU458763:JYW458763 KIQ458763:KIS458763 KSM458763:KSO458763 LCI458763:LCK458763 LME458763:LMG458763 LWA458763:LWC458763 MFW458763:MFY458763 MPS458763:MPU458763 MZO458763:MZQ458763 NJK458763:NJM458763 NTG458763:NTI458763 ODC458763:ODE458763 OMY458763:ONA458763 OWU458763:OWW458763 PGQ458763:PGS458763 PQM458763:PQO458763 QAI458763:QAK458763 QKE458763:QKG458763 QUA458763:QUC458763 RDW458763:RDY458763 RNS458763:RNU458763 RXO458763:RXQ458763 SHK458763:SHM458763 SRG458763:SRI458763 TBC458763:TBE458763 TKY458763:TLA458763 TUU458763:TUW458763 UEQ458763:UES458763 UOM458763:UOO458763 UYI458763:UYK458763 VIE458763:VIG458763 VSA458763:VSC458763 WBW458763:WBY458763 WLS458763:WLU458763 WVO458763:WVQ458763 G524299:I524299 JC524299:JE524299 SY524299:TA524299 ACU524299:ACW524299 AMQ524299:AMS524299 AWM524299:AWO524299 BGI524299:BGK524299 BQE524299:BQG524299 CAA524299:CAC524299 CJW524299:CJY524299 CTS524299:CTU524299 DDO524299:DDQ524299 DNK524299:DNM524299 DXG524299:DXI524299 EHC524299:EHE524299 EQY524299:ERA524299 FAU524299:FAW524299 FKQ524299:FKS524299 FUM524299:FUO524299 GEI524299:GEK524299 GOE524299:GOG524299 GYA524299:GYC524299 HHW524299:HHY524299 HRS524299:HRU524299 IBO524299:IBQ524299 ILK524299:ILM524299 IVG524299:IVI524299 JFC524299:JFE524299 JOY524299:JPA524299 JYU524299:JYW524299 KIQ524299:KIS524299 KSM524299:KSO524299 LCI524299:LCK524299 LME524299:LMG524299 LWA524299:LWC524299 MFW524299:MFY524299 MPS524299:MPU524299 MZO524299:MZQ524299 NJK524299:NJM524299 NTG524299:NTI524299 ODC524299:ODE524299 OMY524299:ONA524299 OWU524299:OWW524299 PGQ524299:PGS524299 PQM524299:PQO524299 QAI524299:QAK524299 QKE524299:QKG524299 QUA524299:QUC524299 RDW524299:RDY524299 RNS524299:RNU524299 RXO524299:RXQ524299 SHK524299:SHM524299 SRG524299:SRI524299 TBC524299:TBE524299 TKY524299:TLA524299 TUU524299:TUW524299 UEQ524299:UES524299 UOM524299:UOO524299 UYI524299:UYK524299 VIE524299:VIG524299 VSA524299:VSC524299 WBW524299:WBY524299 WLS524299:WLU524299 WVO524299:WVQ524299 G589835:I589835 JC589835:JE589835 SY589835:TA589835 ACU589835:ACW589835 AMQ589835:AMS589835 AWM589835:AWO589835 BGI589835:BGK589835 BQE589835:BQG589835 CAA589835:CAC589835 CJW589835:CJY589835 CTS589835:CTU589835 DDO589835:DDQ589835 DNK589835:DNM589835 DXG589835:DXI589835 EHC589835:EHE589835 EQY589835:ERA589835 FAU589835:FAW589835 FKQ589835:FKS589835 FUM589835:FUO589835 GEI589835:GEK589835 GOE589835:GOG589835 GYA589835:GYC589835 HHW589835:HHY589835 HRS589835:HRU589835 IBO589835:IBQ589835 ILK589835:ILM589835 IVG589835:IVI589835 JFC589835:JFE589835 JOY589835:JPA589835 JYU589835:JYW589835 KIQ589835:KIS589835 KSM589835:KSO589835 LCI589835:LCK589835 LME589835:LMG589835 LWA589835:LWC589835 MFW589835:MFY589835 MPS589835:MPU589835 MZO589835:MZQ589835 NJK589835:NJM589835 NTG589835:NTI589835 ODC589835:ODE589835 OMY589835:ONA589835 OWU589835:OWW589835 PGQ589835:PGS589835 PQM589835:PQO589835 QAI589835:QAK589835 QKE589835:QKG589835 QUA589835:QUC589835 RDW589835:RDY589835 RNS589835:RNU589835 RXO589835:RXQ589835 SHK589835:SHM589835 SRG589835:SRI589835 TBC589835:TBE589835 TKY589835:TLA589835 TUU589835:TUW589835 UEQ589835:UES589835 UOM589835:UOO589835 UYI589835:UYK589835 VIE589835:VIG589835 VSA589835:VSC589835 WBW589835:WBY589835 WLS589835:WLU589835 WVO589835:WVQ589835 G655371:I655371 JC655371:JE655371 SY655371:TA655371 ACU655371:ACW655371 AMQ655371:AMS655371 AWM655371:AWO655371 BGI655371:BGK655371 BQE655371:BQG655371 CAA655371:CAC655371 CJW655371:CJY655371 CTS655371:CTU655371 DDO655371:DDQ655371 DNK655371:DNM655371 DXG655371:DXI655371 EHC655371:EHE655371 EQY655371:ERA655371 FAU655371:FAW655371 FKQ655371:FKS655371 FUM655371:FUO655371 GEI655371:GEK655371 GOE655371:GOG655371 GYA655371:GYC655371 HHW655371:HHY655371 HRS655371:HRU655371 IBO655371:IBQ655371 ILK655371:ILM655371 IVG655371:IVI655371 JFC655371:JFE655371 JOY655371:JPA655371 JYU655371:JYW655371 KIQ655371:KIS655371 KSM655371:KSO655371 LCI655371:LCK655371 LME655371:LMG655371 LWA655371:LWC655371 MFW655371:MFY655371 MPS655371:MPU655371 MZO655371:MZQ655371 NJK655371:NJM655371 NTG655371:NTI655371 ODC655371:ODE655371 OMY655371:ONA655371 OWU655371:OWW655371 PGQ655371:PGS655371 PQM655371:PQO655371 QAI655371:QAK655371 QKE655371:QKG655371 QUA655371:QUC655371 RDW655371:RDY655371 RNS655371:RNU655371 RXO655371:RXQ655371 SHK655371:SHM655371 SRG655371:SRI655371 TBC655371:TBE655371 TKY655371:TLA655371 TUU655371:TUW655371 UEQ655371:UES655371 UOM655371:UOO655371 UYI655371:UYK655371 VIE655371:VIG655371 VSA655371:VSC655371 WBW655371:WBY655371 WLS655371:WLU655371 WVO655371:WVQ655371 G720907:I720907 JC720907:JE720907 SY720907:TA720907 ACU720907:ACW720907 AMQ720907:AMS720907 AWM720907:AWO720907 BGI720907:BGK720907 BQE720907:BQG720907 CAA720907:CAC720907 CJW720907:CJY720907 CTS720907:CTU720907 DDO720907:DDQ720907 DNK720907:DNM720907 DXG720907:DXI720907 EHC720907:EHE720907 EQY720907:ERA720907 FAU720907:FAW720907 FKQ720907:FKS720907 FUM720907:FUO720907 GEI720907:GEK720907 GOE720907:GOG720907 GYA720907:GYC720907 HHW720907:HHY720907 HRS720907:HRU720907 IBO720907:IBQ720907 ILK720907:ILM720907 IVG720907:IVI720907 JFC720907:JFE720907 JOY720907:JPA720907 JYU720907:JYW720907 KIQ720907:KIS720907 KSM720907:KSO720907 LCI720907:LCK720907 LME720907:LMG720907 LWA720907:LWC720907 MFW720907:MFY720907 MPS720907:MPU720907 MZO720907:MZQ720907 NJK720907:NJM720907 NTG720907:NTI720907 ODC720907:ODE720907 OMY720907:ONA720907 OWU720907:OWW720907 PGQ720907:PGS720907 PQM720907:PQO720907 QAI720907:QAK720907 QKE720907:QKG720907 QUA720907:QUC720907 RDW720907:RDY720907 RNS720907:RNU720907 RXO720907:RXQ720907 SHK720907:SHM720907 SRG720907:SRI720907 TBC720907:TBE720907 TKY720907:TLA720907 TUU720907:TUW720907 UEQ720907:UES720907 UOM720907:UOO720907 UYI720907:UYK720907 VIE720907:VIG720907 VSA720907:VSC720907 WBW720907:WBY720907 WLS720907:WLU720907 WVO720907:WVQ720907 G786443:I786443 JC786443:JE786443 SY786443:TA786443 ACU786443:ACW786443 AMQ786443:AMS786443 AWM786443:AWO786443 BGI786443:BGK786443 BQE786443:BQG786443 CAA786443:CAC786443 CJW786443:CJY786443 CTS786443:CTU786443 DDO786443:DDQ786443 DNK786443:DNM786443 DXG786443:DXI786443 EHC786443:EHE786443 EQY786443:ERA786443 FAU786443:FAW786443 FKQ786443:FKS786443 FUM786443:FUO786443 GEI786443:GEK786443 GOE786443:GOG786443 GYA786443:GYC786443 HHW786443:HHY786443 HRS786443:HRU786443 IBO786443:IBQ786443 ILK786443:ILM786443 IVG786443:IVI786443 JFC786443:JFE786443 JOY786443:JPA786443 JYU786443:JYW786443 KIQ786443:KIS786443 KSM786443:KSO786443 LCI786443:LCK786443 LME786443:LMG786443 LWA786443:LWC786443 MFW786443:MFY786443 MPS786443:MPU786443 MZO786443:MZQ786443 NJK786443:NJM786443 NTG786443:NTI786443 ODC786443:ODE786443 OMY786443:ONA786443 OWU786443:OWW786443 PGQ786443:PGS786443 PQM786443:PQO786443 QAI786443:QAK786443 QKE786443:QKG786443 QUA786443:QUC786443 RDW786443:RDY786443 RNS786443:RNU786443 RXO786443:RXQ786443 SHK786443:SHM786443 SRG786443:SRI786443 TBC786443:TBE786443 TKY786443:TLA786443 TUU786443:TUW786443 UEQ786443:UES786443 UOM786443:UOO786443 UYI786443:UYK786443 VIE786443:VIG786443 VSA786443:VSC786443 WBW786443:WBY786443 WLS786443:WLU786443 WVO786443:WVQ786443 G851979:I851979 JC851979:JE851979 SY851979:TA851979 ACU851979:ACW851979 AMQ851979:AMS851979 AWM851979:AWO851979 BGI851979:BGK851979 BQE851979:BQG851979 CAA851979:CAC851979 CJW851979:CJY851979 CTS851979:CTU851979 DDO851979:DDQ851979 DNK851979:DNM851979 DXG851979:DXI851979 EHC851979:EHE851979 EQY851979:ERA851979 FAU851979:FAW851979 FKQ851979:FKS851979 FUM851979:FUO851979 GEI851979:GEK851979 GOE851979:GOG851979 GYA851979:GYC851979 HHW851979:HHY851979 HRS851979:HRU851979 IBO851979:IBQ851979 ILK851979:ILM851979 IVG851979:IVI851979 JFC851979:JFE851979 JOY851979:JPA851979 JYU851979:JYW851979 KIQ851979:KIS851979 KSM851979:KSO851979 LCI851979:LCK851979 LME851979:LMG851979 LWA851979:LWC851979 MFW851979:MFY851979 MPS851979:MPU851979 MZO851979:MZQ851979 NJK851979:NJM851979 NTG851979:NTI851979 ODC851979:ODE851979 OMY851979:ONA851979 OWU851979:OWW851979 PGQ851979:PGS851979 PQM851979:PQO851979 QAI851979:QAK851979 QKE851979:QKG851979 QUA851979:QUC851979 RDW851979:RDY851979 RNS851979:RNU851979 RXO851979:RXQ851979 SHK851979:SHM851979 SRG851979:SRI851979 TBC851979:TBE851979 TKY851979:TLA851979 TUU851979:TUW851979 UEQ851979:UES851979 UOM851979:UOO851979 UYI851979:UYK851979 VIE851979:VIG851979 VSA851979:VSC851979 WBW851979:WBY851979 WLS851979:WLU851979 WVO851979:WVQ851979 G917515:I917515 JC917515:JE917515 SY917515:TA917515 ACU917515:ACW917515 AMQ917515:AMS917515 AWM917515:AWO917515 BGI917515:BGK917515 BQE917515:BQG917515 CAA917515:CAC917515 CJW917515:CJY917515 CTS917515:CTU917515 DDO917515:DDQ917515 DNK917515:DNM917515 DXG917515:DXI917515 EHC917515:EHE917515 EQY917515:ERA917515 FAU917515:FAW917515 FKQ917515:FKS917515 FUM917515:FUO917515 GEI917515:GEK917515 GOE917515:GOG917515 GYA917515:GYC917515 HHW917515:HHY917515 HRS917515:HRU917515 IBO917515:IBQ917515 ILK917515:ILM917515 IVG917515:IVI917515 JFC917515:JFE917515 JOY917515:JPA917515 JYU917515:JYW917515 KIQ917515:KIS917515 KSM917515:KSO917515 LCI917515:LCK917515 LME917515:LMG917515 LWA917515:LWC917515 MFW917515:MFY917515 MPS917515:MPU917515 MZO917515:MZQ917515 NJK917515:NJM917515 NTG917515:NTI917515 ODC917515:ODE917515 OMY917515:ONA917515 OWU917515:OWW917515 PGQ917515:PGS917515 PQM917515:PQO917515 QAI917515:QAK917515 QKE917515:QKG917515 QUA917515:QUC917515 RDW917515:RDY917515 RNS917515:RNU917515 RXO917515:RXQ917515 SHK917515:SHM917515 SRG917515:SRI917515 TBC917515:TBE917515 TKY917515:TLA917515 TUU917515:TUW917515 UEQ917515:UES917515 UOM917515:UOO917515 UYI917515:UYK917515 VIE917515:VIG917515 VSA917515:VSC917515 WBW917515:WBY917515 WLS917515:WLU917515 WVO917515:WVQ917515 G983051:I983051 JC983051:JE983051 SY983051:TA983051 ACU983051:ACW983051 AMQ983051:AMS983051 AWM983051:AWO983051 BGI983051:BGK983051 BQE983051:BQG983051 CAA983051:CAC983051 CJW983051:CJY983051 CTS983051:CTU983051 DDO983051:DDQ983051 DNK983051:DNM983051 DXG983051:DXI983051 EHC983051:EHE983051 EQY983051:ERA983051 FAU983051:FAW983051 FKQ983051:FKS983051 FUM983051:FUO983051 GEI983051:GEK983051 GOE983051:GOG983051 GYA983051:GYC983051 HHW983051:HHY983051 HRS983051:HRU983051 IBO983051:IBQ983051 ILK983051:ILM983051 IVG983051:IVI983051 JFC983051:JFE983051 JOY983051:JPA983051 JYU983051:JYW983051 KIQ983051:KIS983051 KSM983051:KSO983051 LCI983051:LCK983051 LME983051:LMG983051 LWA983051:LWC983051 MFW983051:MFY983051 MPS983051:MPU983051 MZO983051:MZQ983051 NJK983051:NJM983051 NTG983051:NTI983051 ODC983051:ODE983051 OMY983051:ONA983051 OWU983051:OWW983051 PGQ983051:PGS983051 PQM983051:PQO983051 QAI983051:QAK983051 QKE983051:QKG983051 QUA983051:QUC983051 RDW983051:RDY983051 RNS983051:RNU983051 RXO983051:RXQ983051 SHK983051:SHM983051 SRG983051:SRI983051 TBC983051:TBE983051 TKY983051:TLA983051 TUU983051:TUW983051 UEQ983051:UES983051 UOM983051:UOO983051 UYI983051:UYK983051 VIE983051:VIG983051 VSA983051:VSC983051 WBW983051:WBY983051 WLS983051:WLU983051 WVO983051:WVQ983051">
      <formula1>32487</formula1>
      <formula2>TODAY() +3</formula2>
    </dataValidation>
    <dataValidation allowBlank="1" showInputMessage="1" showErrorMessage="1" prompt="Enter if applicable" sqref="F90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F65626 JB65626 SX65626 ACT65626 AMP65626 AWL65626 BGH65626 BQD65626 BZZ65626 CJV65626 CTR65626 DDN65626 DNJ65626 DXF65626 EHB65626 EQX65626 FAT65626 FKP65626 FUL65626 GEH65626 GOD65626 GXZ65626 HHV65626 HRR65626 IBN65626 ILJ65626 IVF65626 JFB65626 JOX65626 JYT65626 KIP65626 KSL65626 LCH65626 LMD65626 LVZ65626 MFV65626 MPR65626 MZN65626 NJJ65626 NTF65626 ODB65626 OMX65626 OWT65626 PGP65626 PQL65626 QAH65626 QKD65626 QTZ65626 RDV65626 RNR65626 RXN65626 SHJ65626 SRF65626 TBB65626 TKX65626 TUT65626 UEP65626 UOL65626 UYH65626 VID65626 VRZ65626 WBV65626 WLR65626 WVN65626 F131162 JB131162 SX131162 ACT131162 AMP131162 AWL131162 BGH131162 BQD131162 BZZ131162 CJV131162 CTR131162 DDN131162 DNJ131162 DXF131162 EHB131162 EQX131162 FAT131162 FKP131162 FUL131162 GEH131162 GOD131162 GXZ131162 HHV131162 HRR131162 IBN131162 ILJ131162 IVF131162 JFB131162 JOX131162 JYT131162 KIP131162 KSL131162 LCH131162 LMD131162 LVZ131162 MFV131162 MPR131162 MZN131162 NJJ131162 NTF131162 ODB131162 OMX131162 OWT131162 PGP131162 PQL131162 QAH131162 QKD131162 QTZ131162 RDV131162 RNR131162 RXN131162 SHJ131162 SRF131162 TBB131162 TKX131162 TUT131162 UEP131162 UOL131162 UYH131162 VID131162 VRZ131162 WBV131162 WLR131162 WVN131162 F196698 JB196698 SX196698 ACT196698 AMP196698 AWL196698 BGH196698 BQD196698 BZZ196698 CJV196698 CTR196698 DDN196698 DNJ196698 DXF196698 EHB196698 EQX196698 FAT196698 FKP196698 FUL196698 GEH196698 GOD196698 GXZ196698 HHV196698 HRR196698 IBN196698 ILJ196698 IVF196698 JFB196698 JOX196698 JYT196698 KIP196698 KSL196698 LCH196698 LMD196698 LVZ196698 MFV196698 MPR196698 MZN196698 NJJ196698 NTF196698 ODB196698 OMX196698 OWT196698 PGP196698 PQL196698 QAH196698 QKD196698 QTZ196698 RDV196698 RNR196698 RXN196698 SHJ196698 SRF196698 TBB196698 TKX196698 TUT196698 UEP196698 UOL196698 UYH196698 VID196698 VRZ196698 WBV196698 WLR196698 WVN196698 F262234 JB262234 SX262234 ACT262234 AMP262234 AWL262234 BGH262234 BQD262234 BZZ262234 CJV262234 CTR262234 DDN262234 DNJ262234 DXF262234 EHB262234 EQX262234 FAT262234 FKP262234 FUL262234 GEH262234 GOD262234 GXZ262234 HHV262234 HRR262234 IBN262234 ILJ262234 IVF262234 JFB262234 JOX262234 JYT262234 KIP262234 KSL262234 LCH262234 LMD262234 LVZ262234 MFV262234 MPR262234 MZN262234 NJJ262234 NTF262234 ODB262234 OMX262234 OWT262234 PGP262234 PQL262234 QAH262234 QKD262234 QTZ262234 RDV262234 RNR262234 RXN262234 SHJ262234 SRF262234 TBB262234 TKX262234 TUT262234 UEP262234 UOL262234 UYH262234 VID262234 VRZ262234 WBV262234 WLR262234 WVN262234 F327770 JB327770 SX327770 ACT327770 AMP327770 AWL327770 BGH327770 BQD327770 BZZ327770 CJV327770 CTR327770 DDN327770 DNJ327770 DXF327770 EHB327770 EQX327770 FAT327770 FKP327770 FUL327770 GEH327770 GOD327770 GXZ327770 HHV327770 HRR327770 IBN327770 ILJ327770 IVF327770 JFB327770 JOX327770 JYT327770 KIP327770 KSL327770 LCH327770 LMD327770 LVZ327770 MFV327770 MPR327770 MZN327770 NJJ327770 NTF327770 ODB327770 OMX327770 OWT327770 PGP327770 PQL327770 QAH327770 QKD327770 QTZ327770 RDV327770 RNR327770 RXN327770 SHJ327770 SRF327770 TBB327770 TKX327770 TUT327770 UEP327770 UOL327770 UYH327770 VID327770 VRZ327770 WBV327770 WLR327770 WVN327770 F393306 JB393306 SX393306 ACT393306 AMP393306 AWL393306 BGH393306 BQD393306 BZZ393306 CJV393306 CTR393306 DDN393306 DNJ393306 DXF393306 EHB393306 EQX393306 FAT393306 FKP393306 FUL393306 GEH393306 GOD393306 GXZ393306 HHV393306 HRR393306 IBN393306 ILJ393306 IVF393306 JFB393306 JOX393306 JYT393306 KIP393306 KSL393306 LCH393306 LMD393306 LVZ393306 MFV393306 MPR393306 MZN393306 NJJ393306 NTF393306 ODB393306 OMX393306 OWT393306 PGP393306 PQL393306 QAH393306 QKD393306 QTZ393306 RDV393306 RNR393306 RXN393306 SHJ393306 SRF393306 TBB393306 TKX393306 TUT393306 UEP393306 UOL393306 UYH393306 VID393306 VRZ393306 WBV393306 WLR393306 WVN393306 F458842 JB458842 SX458842 ACT458842 AMP458842 AWL458842 BGH458842 BQD458842 BZZ458842 CJV458842 CTR458842 DDN458842 DNJ458842 DXF458842 EHB458842 EQX458842 FAT458842 FKP458842 FUL458842 GEH458842 GOD458842 GXZ458842 HHV458842 HRR458842 IBN458842 ILJ458842 IVF458842 JFB458842 JOX458842 JYT458842 KIP458842 KSL458842 LCH458842 LMD458842 LVZ458842 MFV458842 MPR458842 MZN458842 NJJ458842 NTF458842 ODB458842 OMX458842 OWT458842 PGP458842 PQL458842 QAH458842 QKD458842 QTZ458842 RDV458842 RNR458842 RXN458842 SHJ458842 SRF458842 TBB458842 TKX458842 TUT458842 UEP458842 UOL458842 UYH458842 VID458842 VRZ458842 WBV458842 WLR458842 WVN458842 F524378 JB524378 SX524378 ACT524378 AMP524378 AWL524378 BGH524378 BQD524378 BZZ524378 CJV524378 CTR524378 DDN524378 DNJ524378 DXF524378 EHB524378 EQX524378 FAT524378 FKP524378 FUL524378 GEH524378 GOD524378 GXZ524378 HHV524378 HRR524378 IBN524378 ILJ524378 IVF524378 JFB524378 JOX524378 JYT524378 KIP524378 KSL524378 LCH524378 LMD524378 LVZ524378 MFV524378 MPR524378 MZN524378 NJJ524378 NTF524378 ODB524378 OMX524378 OWT524378 PGP524378 PQL524378 QAH524378 QKD524378 QTZ524378 RDV524378 RNR524378 RXN524378 SHJ524378 SRF524378 TBB524378 TKX524378 TUT524378 UEP524378 UOL524378 UYH524378 VID524378 VRZ524378 WBV524378 WLR524378 WVN524378 F589914 JB589914 SX589914 ACT589914 AMP589914 AWL589914 BGH589914 BQD589914 BZZ589914 CJV589914 CTR589914 DDN589914 DNJ589914 DXF589914 EHB589914 EQX589914 FAT589914 FKP589914 FUL589914 GEH589914 GOD589914 GXZ589914 HHV589914 HRR589914 IBN589914 ILJ589914 IVF589914 JFB589914 JOX589914 JYT589914 KIP589914 KSL589914 LCH589914 LMD589914 LVZ589914 MFV589914 MPR589914 MZN589914 NJJ589914 NTF589914 ODB589914 OMX589914 OWT589914 PGP589914 PQL589914 QAH589914 QKD589914 QTZ589914 RDV589914 RNR589914 RXN589914 SHJ589914 SRF589914 TBB589914 TKX589914 TUT589914 UEP589914 UOL589914 UYH589914 VID589914 VRZ589914 WBV589914 WLR589914 WVN589914 F655450 JB655450 SX655450 ACT655450 AMP655450 AWL655450 BGH655450 BQD655450 BZZ655450 CJV655450 CTR655450 DDN655450 DNJ655450 DXF655450 EHB655450 EQX655450 FAT655450 FKP655450 FUL655450 GEH655450 GOD655450 GXZ655450 HHV655450 HRR655450 IBN655450 ILJ655450 IVF655450 JFB655450 JOX655450 JYT655450 KIP655450 KSL655450 LCH655450 LMD655450 LVZ655450 MFV655450 MPR655450 MZN655450 NJJ655450 NTF655450 ODB655450 OMX655450 OWT655450 PGP655450 PQL655450 QAH655450 QKD655450 QTZ655450 RDV655450 RNR655450 RXN655450 SHJ655450 SRF655450 TBB655450 TKX655450 TUT655450 UEP655450 UOL655450 UYH655450 VID655450 VRZ655450 WBV655450 WLR655450 WVN655450 F720986 JB720986 SX720986 ACT720986 AMP720986 AWL720986 BGH720986 BQD720986 BZZ720986 CJV720986 CTR720986 DDN720986 DNJ720986 DXF720986 EHB720986 EQX720986 FAT720986 FKP720986 FUL720986 GEH720986 GOD720986 GXZ720986 HHV720986 HRR720986 IBN720986 ILJ720986 IVF720986 JFB720986 JOX720986 JYT720986 KIP720986 KSL720986 LCH720986 LMD720986 LVZ720986 MFV720986 MPR720986 MZN720986 NJJ720986 NTF720986 ODB720986 OMX720986 OWT720986 PGP720986 PQL720986 QAH720986 QKD720986 QTZ720986 RDV720986 RNR720986 RXN720986 SHJ720986 SRF720986 TBB720986 TKX720986 TUT720986 UEP720986 UOL720986 UYH720986 VID720986 VRZ720986 WBV720986 WLR720986 WVN720986 F786522 JB786522 SX786522 ACT786522 AMP786522 AWL786522 BGH786522 BQD786522 BZZ786522 CJV786522 CTR786522 DDN786522 DNJ786522 DXF786522 EHB786522 EQX786522 FAT786522 FKP786522 FUL786522 GEH786522 GOD786522 GXZ786522 HHV786522 HRR786522 IBN786522 ILJ786522 IVF786522 JFB786522 JOX786522 JYT786522 KIP786522 KSL786522 LCH786522 LMD786522 LVZ786522 MFV786522 MPR786522 MZN786522 NJJ786522 NTF786522 ODB786522 OMX786522 OWT786522 PGP786522 PQL786522 QAH786522 QKD786522 QTZ786522 RDV786522 RNR786522 RXN786522 SHJ786522 SRF786522 TBB786522 TKX786522 TUT786522 UEP786522 UOL786522 UYH786522 VID786522 VRZ786522 WBV786522 WLR786522 WVN786522 F852058 JB852058 SX852058 ACT852058 AMP852058 AWL852058 BGH852058 BQD852058 BZZ852058 CJV852058 CTR852058 DDN852058 DNJ852058 DXF852058 EHB852058 EQX852058 FAT852058 FKP852058 FUL852058 GEH852058 GOD852058 GXZ852058 HHV852058 HRR852058 IBN852058 ILJ852058 IVF852058 JFB852058 JOX852058 JYT852058 KIP852058 KSL852058 LCH852058 LMD852058 LVZ852058 MFV852058 MPR852058 MZN852058 NJJ852058 NTF852058 ODB852058 OMX852058 OWT852058 PGP852058 PQL852058 QAH852058 QKD852058 QTZ852058 RDV852058 RNR852058 RXN852058 SHJ852058 SRF852058 TBB852058 TKX852058 TUT852058 UEP852058 UOL852058 UYH852058 VID852058 VRZ852058 WBV852058 WLR852058 WVN852058 F917594 JB917594 SX917594 ACT917594 AMP917594 AWL917594 BGH917594 BQD917594 BZZ917594 CJV917594 CTR917594 DDN917594 DNJ917594 DXF917594 EHB917594 EQX917594 FAT917594 FKP917594 FUL917594 GEH917594 GOD917594 GXZ917594 HHV917594 HRR917594 IBN917594 ILJ917594 IVF917594 JFB917594 JOX917594 JYT917594 KIP917594 KSL917594 LCH917594 LMD917594 LVZ917594 MFV917594 MPR917594 MZN917594 NJJ917594 NTF917594 ODB917594 OMX917594 OWT917594 PGP917594 PQL917594 QAH917594 QKD917594 QTZ917594 RDV917594 RNR917594 RXN917594 SHJ917594 SRF917594 TBB917594 TKX917594 TUT917594 UEP917594 UOL917594 UYH917594 VID917594 VRZ917594 WBV917594 WLR917594 WVN917594 F983130 JB983130 SX983130 ACT983130 AMP983130 AWL983130 BGH983130 BQD983130 BZZ983130 CJV983130 CTR983130 DDN983130 DNJ983130 DXF983130 EHB983130 EQX983130 FAT983130 FKP983130 FUL983130 GEH983130 GOD983130 GXZ983130 HHV983130 HRR983130 IBN983130 ILJ983130 IVF983130 JFB983130 JOX983130 JYT983130 KIP983130 KSL983130 LCH983130 LMD983130 LVZ983130 MFV983130 MPR983130 MZN983130 NJJ983130 NTF983130 ODB983130 OMX983130 OWT983130 PGP983130 PQL983130 QAH983130 QKD983130 QTZ983130 RDV983130 RNR983130 RXN983130 SHJ983130 SRF983130 TBB983130 TKX983130 TUT983130 UEP983130 UOL983130 UYH983130 VID983130 VRZ983130 WBV983130 WLR983130 WVN983130"/>
    <dataValidation type="list" allowBlank="1" showInputMessage="1" showErrorMessage="1" sqref="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formula1>$AO$1:$AO$7</formula1>
    </dataValidation>
    <dataValidation type="list" allowBlank="1" showInputMessage="1" showErrorMessage="1" error="Use Drop-Down menu to enter selection." sqref="U3:V3 JQ3:JR3 TM3:TN3 ADI3:ADJ3 ANE3:ANF3 AXA3:AXB3 BGW3:BGX3 BQS3:BQT3 CAO3:CAP3 CKK3:CKL3 CUG3:CUH3 DEC3:DED3 DNY3:DNZ3 DXU3:DXV3 EHQ3:EHR3 ERM3:ERN3 FBI3:FBJ3 FLE3:FLF3 FVA3:FVB3 GEW3:GEX3 GOS3:GOT3 GYO3:GYP3 HIK3:HIL3 HSG3:HSH3 ICC3:ICD3 ILY3:ILZ3 IVU3:IVV3 JFQ3:JFR3 JPM3:JPN3 JZI3:JZJ3 KJE3:KJF3 KTA3:KTB3 LCW3:LCX3 LMS3:LMT3 LWO3:LWP3 MGK3:MGL3 MQG3:MQH3 NAC3:NAD3 NJY3:NJZ3 NTU3:NTV3 ODQ3:ODR3 ONM3:ONN3 OXI3:OXJ3 PHE3:PHF3 PRA3:PRB3 QAW3:QAX3 QKS3:QKT3 QUO3:QUP3 REK3:REL3 ROG3:ROH3 RYC3:RYD3 SHY3:SHZ3 SRU3:SRV3 TBQ3:TBR3 TLM3:TLN3 TVI3:TVJ3 UFE3:UFF3 UPA3:UPB3 UYW3:UYX3 VIS3:VIT3 VSO3:VSP3 WCK3:WCL3 WMG3:WMH3 WWC3:WWD3 U65544:V65544 JQ65544:JR65544 TM65544:TN65544 ADI65544:ADJ65544 ANE65544:ANF65544 AXA65544:AXB65544 BGW65544:BGX65544 BQS65544:BQT65544 CAO65544:CAP65544 CKK65544:CKL65544 CUG65544:CUH65544 DEC65544:DED65544 DNY65544:DNZ65544 DXU65544:DXV65544 EHQ65544:EHR65544 ERM65544:ERN65544 FBI65544:FBJ65544 FLE65544:FLF65544 FVA65544:FVB65544 GEW65544:GEX65544 GOS65544:GOT65544 GYO65544:GYP65544 HIK65544:HIL65544 HSG65544:HSH65544 ICC65544:ICD65544 ILY65544:ILZ65544 IVU65544:IVV65544 JFQ65544:JFR65544 JPM65544:JPN65544 JZI65544:JZJ65544 KJE65544:KJF65544 KTA65544:KTB65544 LCW65544:LCX65544 LMS65544:LMT65544 LWO65544:LWP65544 MGK65544:MGL65544 MQG65544:MQH65544 NAC65544:NAD65544 NJY65544:NJZ65544 NTU65544:NTV65544 ODQ65544:ODR65544 ONM65544:ONN65544 OXI65544:OXJ65544 PHE65544:PHF65544 PRA65544:PRB65544 QAW65544:QAX65544 QKS65544:QKT65544 QUO65544:QUP65544 REK65544:REL65544 ROG65544:ROH65544 RYC65544:RYD65544 SHY65544:SHZ65544 SRU65544:SRV65544 TBQ65544:TBR65544 TLM65544:TLN65544 TVI65544:TVJ65544 UFE65544:UFF65544 UPA65544:UPB65544 UYW65544:UYX65544 VIS65544:VIT65544 VSO65544:VSP65544 WCK65544:WCL65544 WMG65544:WMH65544 WWC65544:WWD65544 U131080:V131080 JQ131080:JR131080 TM131080:TN131080 ADI131080:ADJ131080 ANE131080:ANF131080 AXA131080:AXB131080 BGW131080:BGX131080 BQS131080:BQT131080 CAO131080:CAP131080 CKK131080:CKL131080 CUG131080:CUH131080 DEC131080:DED131080 DNY131080:DNZ131080 DXU131080:DXV131080 EHQ131080:EHR131080 ERM131080:ERN131080 FBI131080:FBJ131080 FLE131080:FLF131080 FVA131080:FVB131080 GEW131080:GEX131080 GOS131080:GOT131080 GYO131080:GYP131080 HIK131080:HIL131080 HSG131080:HSH131080 ICC131080:ICD131080 ILY131080:ILZ131080 IVU131080:IVV131080 JFQ131080:JFR131080 JPM131080:JPN131080 JZI131080:JZJ131080 KJE131080:KJF131080 KTA131080:KTB131080 LCW131080:LCX131080 LMS131080:LMT131080 LWO131080:LWP131080 MGK131080:MGL131080 MQG131080:MQH131080 NAC131080:NAD131080 NJY131080:NJZ131080 NTU131080:NTV131080 ODQ131080:ODR131080 ONM131080:ONN131080 OXI131080:OXJ131080 PHE131080:PHF131080 PRA131080:PRB131080 QAW131080:QAX131080 QKS131080:QKT131080 QUO131080:QUP131080 REK131080:REL131080 ROG131080:ROH131080 RYC131080:RYD131080 SHY131080:SHZ131080 SRU131080:SRV131080 TBQ131080:TBR131080 TLM131080:TLN131080 TVI131080:TVJ131080 UFE131080:UFF131080 UPA131080:UPB131080 UYW131080:UYX131080 VIS131080:VIT131080 VSO131080:VSP131080 WCK131080:WCL131080 WMG131080:WMH131080 WWC131080:WWD131080 U196616:V196616 JQ196616:JR196616 TM196616:TN196616 ADI196616:ADJ196616 ANE196616:ANF196616 AXA196616:AXB196616 BGW196616:BGX196616 BQS196616:BQT196616 CAO196616:CAP196616 CKK196616:CKL196616 CUG196616:CUH196616 DEC196616:DED196616 DNY196616:DNZ196616 DXU196616:DXV196616 EHQ196616:EHR196616 ERM196616:ERN196616 FBI196616:FBJ196616 FLE196616:FLF196616 FVA196616:FVB196616 GEW196616:GEX196616 GOS196616:GOT196616 GYO196616:GYP196616 HIK196616:HIL196616 HSG196616:HSH196616 ICC196616:ICD196616 ILY196616:ILZ196616 IVU196616:IVV196616 JFQ196616:JFR196616 JPM196616:JPN196616 JZI196616:JZJ196616 KJE196616:KJF196616 KTA196616:KTB196616 LCW196616:LCX196616 LMS196616:LMT196616 LWO196616:LWP196616 MGK196616:MGL196616 MQG196616:MQH196616 NAC196616:NAD196616 NJY196616:NJZ196616 NTU196616:NTV196616 ODQ196616:ODR196616 ONM196616:ONN196616 OXI196616:OXJ196616 PHE196616:PHF196616 PRA196616:PRB196616 QAW196616:QAX196616 QKS196616:QKT196616 QUO196616:QUP196616 REK196616:REL196616 ROG196616:ROH196616 RYC196616:RYD196616 SHY196616:SHZ196616 SRU196616:SRV196616 TBQ196616:TBR196616 TLM196616:TLN196616 TVI196616:TVJ196616 UFE196616:UFF196616 UPA196616:UPB196616 UYW196616:UYX196616 VIS196616:VIT196616 VSO196616:VSP196616 WCK196616:WCL196616 WMG196616:WMH196616 WWC196616:WWD196616 U262152:V262152 JQ262152:JR262152 TM262152:TN262152 ADI262152:ADJ262152 ANE262152:ANF262152 AXA262152:AXB262152 BGW262152:BGX262152 BQS262152:BQT262152 CAO262152:CAP262152 CKK262152:CKL262152 CUG262152:CUH262152 DEC262152:DED262152 DNY262152:DNZ262152 DXU262152:DXV262152 EHQ262152:EHR262152 ERM262152:ERN262152 FBI262152:FBJ262152 FLE262152:FLF262152 FVA262152:FVB262152 GEW262152:GEX262152 GOS262152:GOT262152 GYO262152:GYP262152 HIK262152:HIL262152 HSG262152:HSH262152 ICC262152:ICD262152 ILY262152:ILZ262152 IVU262152:IVV262152 JFQ262152:JFR262152 JPM262152:JPN262152 JZI262152:JZJ262152 KJE262152:KJF262152 KTA262152:KTB262152 LCW262152:LCX262152 LMS262152:LMT262152 LWO262152:LWP262152 MGK262152:MGL262152 MQG262152:MQH262152 NAC262152:NAD262152 NJY262152:NJZ262152 NTU262152:NTV262152 ODQ262152:ODR262152 ONM262152:ONN262152 OXI262152:OXJ262152 PHE262152:PHF262152 PRA262152:PRB262152 QAW262152:QAX262152 QKS262152:QKT262152 QUO262152:QUP262152 REK262152:REL262152 ROG262152:ROH262152 RYC262152:RYD262152 SHY262152:SHZ262152 SRU262152:SRV262152 TBQ262152:TBR262152 TLM262152:TLN262152 TVI262152:TVJ262152 UFE262152:UFF262152 UPA262152:UPB262152 UYW262152:UYX262152 VIS262152:VIT262152 VSO262152:VSP262152 WCK262152:WCL262152 WMG262152:WMH262152 WWC262152:WWD262152 U327688:V327688 JQ327688:JR327688 TM327688:TN327688 ADI327688:ADJ327688 ANE327688:ANF327688 AXA327688:AXB327688 BGW327688:BGX327688 BQS327688:BQT327688 CAO327688:CAP327688 CKK327688:CKL327688 CUG327688:CUH327688 DEC327688:DED327688 DNY327688:DNZ327688 DXU327688:DXV327688 EHQ327688:EHR327688 ERM327688:ERN327688 FBI327688:FBJ327688 FLE327688:FLF327688 FVA327688:FVB327688 GEW327688:GEX327688 GOS327688:GOT327688 GYO327688:GYP327688 HIK327688:HIL327688 HSG327688:HSH327688 ICC327688:ICD327688 ILY327688:ILZ327688 IVU327688:IVV327688 JFQ327688:JFR327688 JPM327688:JPN327688 JZI327688:JZJ327688 KJE327688:KJF327688 KTA327688:KTB327688 LCW327688:LCX327688 LMS327688:LMT327688 LWO327688:LWP327688 MGK327688:MGL327688 MQG327688:MQH327688 NAC327688:NAD327688 NJY327688:NJZ327688 NTU327688:NTV327688 ODQ327688:ODR327688 ONM327688:ONN327688 OXI327688:OXJ327688 PHE327688:PHF327688 PRA327688:PRB327688 QAW327688:QAX327688 QKS327688:QKT327688 QUO327688:QUP327688 REK327688:REL327688 ROG327688:ROH327688 RYC327688:RYD327688 SHY327688:SHZ327688 SRU327688:SRV327688 TBQ327688:TBR327688 TLM327688:TLN327688 TVI327688:TVJ327688 UFE327688:UFF327688 UPA327688:UPB327688 UYW327688:UYX327688 VIS327688:VIT327688 VSO327688:VSP327688 WCK327688:WCL327688 WMG327688:WMH327688 WWC327688:WWD327688 U393224:V393224 JQ393224:JR393224 TM393224:TN393224 ADI393224:ADJ393224 ANE393224:ANF393224 AXA393224:AXB393224 BGW393224:BGX393224 BQS393224:BQT393224 CAO393224:CAP393224 CKK393224:CKL393224 CUG393224:CUH393224 DEC393224:DED393224 DNY393224:DNZ393224 DXU393224:DXV393224 EHQ393224:EHR393224 ERM393224:ERN393224 FBI393224:FBJ393224 FLE393224:FLF393224 FVA393224:FVB393224 GEW393224:GEX393224 GOS393224:GOT393224 GYO393224:GYP393224 HIK393224:HIL393224 HSG393224:HSH393224 ICC393224:ICD393224 ILY393224:ILZ393224 IVU393224:IVV393224 JFQ393224:JFR393224 JPM393224:JPN393224 JZI393224:JZJ393224 KJE393224:KJF393224 KTA393224:KTB393224 LCW393224:LCX393224 LMS393224:LMT393224 LWO393224:LWP393224 MGK393224:MGL393224 MQG393224:MQH393224 NAC393224:NAD393224 NJY393224:NJZ393224 NTU393224:NTV393224 ODQ393224:ODR393224 ONM393224:ONN393224 OXI393224:OXJ393224 PHE393224:PHF393224 PRA393224:PRB393224 QAW393224:QAX393224 QKS393224:QKT393224 QUO393224:QUP393224 REK393224:REL393224 ROG393224:ROH393224 RYC393224:RYD393224 SHY393224:SHZ393224 SRU393224:SRV393224 TBQ393224:TBR393224 TLM393224:TLN393224 TVI393224:TVJ393224 UFE393224:UFF393224 UPA393224:UPB393224 UYW393224:UYX393224 VIS393224:VIT393224 VSO393224:VSP393224 WCK393224:WCL393224 WMG393224:WMH393224 WWC393224:WWD393224 U458760:V458760 JQ458760:JR458760 TM458760:TN458760 ADI458760:ADJ458760 ANE458760:ANF458760 AXA458760:AXB458760 BGW458760:BGX458760 BQS458760:BQT458760 CAO458760:CAP458760 CKK458760:CKL458760 CUG458760:CUH458760 DEC458760:DED458760 DNY458760:DNZ458760 DXU458760:DXV458760 EHQ458760:EHR458760 ERM458760:ERN458760 FBI458760:FBJ458760 FLE458760:FLF458760 FVA458760:FVB458760 GEW458760:GEX458760 GOS458760:GOT458760 GYO458760:GYP458760 HIK458760:HIL458760 HSG458760:HSH458760 ICC458760:ICD458760 ILY458760:ILZ458760 IVU458760:IVV458760 JFQ458760:JFR458760 JPM458760:JPN458760 JZI458760:JZJ458760 KJE458760:KJF458760 KTA458760:KTB458760 LCW458760:LCX458760 LMS458760:LMT458760 LWO458760:LWP458760 MGK458760:MGL458760 MQG458760:MQH458760 NAC458760:NAD458760 NJY458760:NJZ458760 NTU458760:NTV458760 ODQ458760:ODR458760 ONM458760:ONN458760 OXI458760:OXJ458760 PHE458760:PHF458760 PRA458760:PRB458760 QAW458760:QAX458760 QKS458760:QKT458760 QUO458760:QUP458760 REK458760:REL458760 ROG458760:ROH458760 RYC458760:RYD458760 SHY458760:SHZ458760 SRU458760:SRV458760 TBQ458760:TBR458760 TLM458760:TLN458760 TVI458760:TVJ458760 UFE458760:UFF458760 UPA458760:UPB458760 UYW458760:UYX458760 VIS458760:VIT458760 VSO458760:VSP458760 WCK458760:WCL458760 WMG458760:WMH458760 WWC458760:WWD458760 U524296:V524296 JQ524296:JR524296 TM524296:TN524296 ADI524296:ADJ524296 ANE524296:ANF524296 AXA524296:AXB524296 BGW524296:BGX524296 BQS524296:BQT524296 CAO524296:CAP524296 CKK524296:CKL524296 CUG524296:CUH524296 DEC524296:DED524296 DNY524296:DNZ524296 DXU524296:DXV524296 EHQ524296:EHR524296 ERM524296:ERN524296 FBI524296:FBJ524296 FLE524296:FLF524296 FVA524296:FVB524296 GEW524296:GEX524296 GOS524296:GOT524296 GYO524296:GYP524296 HIK524296:HIL524296 HSG524296:HSH524296 ICC524296:ICD524296 ILY524296:ILZ524296 IVU524296:IVV524296 JFQ524296:JFR524296 JPM524296:JPN524296 JZI524296:JZJ524296 KJE524296:KJF524296 KTA524296:KTB524296 LCW524296:LCX524296 LMS524296:LMT524296 LWO524296:LWP524296 MGK524296:MGL524296 MQG524296:MQH524296 NAC524296:NAD524296 NJY524296:NJZ524296 NTU524296:NTV524296 ODQ524296:ODR524296 ONM524296:ONN524296 OXI524296:OXJ524296 PHE524296:PHF524296 PRA524296:PRB524296 QAW524296:QAX524296 QKS524296:QKT524296 QUO524296:QUP524296 REK524296:REL524296 ROG524296:ROH524296 RYC524296:RYD524296 SHY524296:SHZ524296 SRU524296:SRV524296 TBQ524296:TBR524296 TLM524296:TLN524296 TVI524296:TVJ524296 UFE524296:UFF524296 UPA524296:UPB524296 UYW524296:UYX524296 VIS524296:VIT524296 VSO524296:VSP524296 WCK524296:WCL524296 WMG524296:WMH524296 WWC524296:WWD524296 U589832:V589832 JQ589832:JR589832 TM589832:TN589832 ADI589832:ADJ589832 ANE589832:ANF589832 AXA589832:AXB589832 BGW589832:BGX589832 BQS589832:BQT589832 CAO589832:CAP589832 CKK589832:CKL589832 CUG589832:CUH589832 DEC589832:DED589832 DNY589832:DNZ589832 DXU589832:DXV589832 EHQ589832:EHR589832 ERM589832:ERN589832 FBI589832:FBJ589832 FLE589832:FLF589832 FVA589832:FVB589832 GEW589832:GEX589832 GOS589832:GOT589832 GYO589832:GYP589832 HIK589832:HIL589832 HSG589832:HSH589832 ICC589832:ICD589832 ILY589832:ILZ589832 IVU589832:IVV589832 JFQ589832:JFR589832 JPM589832:JPN589832 JZI589832:JZJ589832 KJE589832:KJF589832 KTA589832:KTB589832 LCW589832:LCX589832 LMS589832:LMT589832 LWO589832:LWP589832 MGK589832:MGL589832 MQG589832:MQH589832 NAC589832:NAD589832 NJY589832:NJZ589832 NTU589832:NTV589832 ODQ589832:ODR589832 ONM589832:ONN589832 OXI589832:OXJ589832 PHE589832:PHF589832 PRA589832:PRB589832 QAW589832:QAX589832 QKS589832:QKT589832 QUO589832:QUP589832 REK589832:REL589832 ROG589832:ROH589832 RYC589832:RYD589832 SHY589832:SHZ589832 SRU589832:SRV589832 TBQ589832:TBR589832 TLM589832:TLN589832 TVI589832:TVJ589832 UFE589832:UFF589832 UPA589832:UPB589832 UYW589832:UYX589832 VIS589832:VIT589832 VSO589832:VSP589832 WCK589832:WCL589832 WMG589832:WMH589832 WWC589832:WWD589832 U655368:V655368 JQ655368:JR655368 TM655368:TN655368 ADI655368:ADJ655368 ANE655368:ANF655368 AXA655368:AXB655368 BGW655368:BGX655368 BQS655368:BQT655368 CAO655368:CAP655368 CKK655368:CKL655368 CUG655368:CUH655368 DEC655368:DED655368 DNY655368:DNZ655368 DXU655368:DXV655368 EHQ655368:EHR655368 ERM655368:ERN655368 FBI655368:FBJ655368 FLE655368:FLF655368 FVA655368:FVB655368 GEW655368:GEX655368 GOS655368:GOT655368 GYO655368:GYP655368 HIK655368:HIL655368 HSG655368:HSH655368 ICC655368:ICD655368 ILY655368:ILZ655368 IVU655368:IVV655368 JFQ655368:JFR655368 JPM655368:JPN655368 JZI655368:JZJ655368 KJE655368:KJF655368 KTA655368:KTB655368 LCW655368:LCX655368 LMS655368:LMT655368 LWO655368:LWP655368 MGK655368:MGL655368 MQG655368:MQH655368 NAC655368:NAD655368 NJY655368:NJZ655368 NTU655368:NTV655368 ODQ655368:ODR655368 ONM655368:ONN655368 OXI655368:OXJ655368 PHE655368:PHF655368 PRA655368:PRB655368 QAW655368:QAX655368 QKS655368:QKT655368 QUO655368:QUP655368 REK655368:REL655368 ROG655368:ROH655368 RYC655368:RYD655368 SHY655368:SHZ655368 SRU655368:SRV655368 TBQ655368:TBR655368 TLM655368:TLN655368 TVI655368:TVJ655368 UFE655368:UFF655368 UPA655368:UPB655368 UYW655368:UYX655368 VIS655368:VIT655368 VSO655368:VSP655368 WCK655368:WCL655368 WMG655368:WMH655368 WWC655368:WWD655368 U720904:V720904 JQ720904:JR720904 TM720904:TN720904 ADI720904:ADJ720904 ANE720904:ANF720904 AXA720904:AXB720904 BGW720904:BGX720904 BQS720904:BQT720904 CAO720904:CAP720904 CKK720904:CKL720904 CUG720904:CUH720904 DEC720904:DED720904 DNY720904:DNZ720904 DXU720904:DXV720904 EHQ720904:EHR720904 ERM720904:ERN720904 FBI720904:FBJ720904 FLE720904:FLF720904 FVA720904:FVB720904 GEW720904:GEX720904 GOS720904:GOT720904 GYO720904:GYP720904 HIK720904:HIL720904 HSG720904:HSH720904 ICC720904:ICD720904 ILY720904:ILZ720904 IVU720904:IVV720904 JFQ720904:JFR720904 JPM720904:JPN720904 JZI720904:JZJ720904 KJE720904:KJF720904 KTA720904:KTB720904 LCW720904:LCX720904 LMS720904:LMT720904 LWO720904:LWP720904 MGK720904:MGL720904 MQG720904:MQH720904 NAC720904:NAD720904 NJY720904:NJZ720904 NTU720904:NTV720904 ODQ720904:ODR720904 ONM720904:ONN720904 OXI720904:OXJ720904 PHE720904:PHF720904 PRA720904:PRB720904 QAW720904:QAX720904 QKS720904:QKT720904 QUO720904:QUP720904 REK720904:REL720904 ROG720904:ROH720904 RYC720904:RYD720904 SHY720904:SHZ720904 SRU720904:SRV720904 TBQ720904:TBR720904 TLM720904:TLN720904 TVI720904:TVJ720904 UFE720904:UFF720904 UPA720904:UPB720904 UYW720904:UYX720904 VIS720904:VIT720904 VSO720904:VSP720904 WCK720904:WCL720904 WMG720904:WMH720904 WWC720904:WWD720904 U786440:V786440 JQ786440:JR786440 TM786440:TN786440 ADI786440:ADJ786440 ANE786440:ANF786440 AXA786440:AXB786440 BGW786440:BGX786440 BQS786440:BQT786440 CAO786440:CAP786440 CKK786440:CKL786440 CUG786440:CUH786440 DEC786440:DED786440 DNY786440:DNZ786440 DXU786440:DXV786440 EHQ786440:EHR786440 ERM786440:ERN786440 FBI786440:FBJ786440 FLE786440:FLF786440 FVA786440:FVB786440 GEW786440:GEX786440 GOS786440:GOT786440 GYO786440:GYP786440 HIK786440:HIL786440 HSG786440:HSH786440 ICC786440:ICD786440 ILY786440:ILZ786440 IVU786440:IVV786440 JFQ786440:JFR786440 JPM786440:JPN786440 JZI786440:JZJ786440 KJE786440:KJF786440 KTA786440:KTB786440 LCW786440:LCX786440 LMS786440:LMT786440 LWO786440:LWP786440 MGK786440:MGL786440 MQG786440:MQH786440 NAC786440:NAD786440 NJY786440:NJZ786440 NTU786440:NTV786440 ODQ786440:ODR786440 ONM786440:ONN786440 OXI786440:OXJ786440 PHE786440:PHF786440 PRA786440:PRB786440 QAW786440:QAX786440 QKS786440:QKT786440 QUO786440:QUP786440 REK786440:REL786440 ROG786440:ROH786440 RYC786440:RYD786440 SHY786440:SHZ786440 SRU786440:SRV786440 TBQ786440:TBR786440 TLM786440:TLN786440 TVI786440:TVJ786440 UFE786440:UFF786440 UPA786440:UPB786440 UYW786440:UYX786440 VIS786440:VIT786440 VSO786440:VSP786440 WCK786440:WCL786440 WMG786440:WMH786440 WWC786440:WWD786440 U851976:V851976 JQ851976:JR851976 TM851976:TN851976 ADI851976:ADJ851976 ANE851976:ANF851976 AXA851976:AXB851976 BGW851976:BGX851976 BQS851976:BQT851976 CAO851976:CAP851976 CKK851976:CKL851976 CUG851976:CUH851976 DEC851976:DED851976 DNY851976:DNZ851976 DXU851976:DXV851976 EHQ851976:EHR851976 ERM851976:ERN851976 FBI851976:FBJ851976 FLE851976:FLF851976 FVA851976:FVB851976 GEW851976:GEX851976 GOS851976:GOT851976 GYO851976:GYP851976 HIK851976:HIL851976 HSG851976:HSH851976 ICC851976:ICD851976 ILY851976:ILZ851976 IVU851976:IVV851976 JFQ851976:JFR851976 JPM851976:JPN851976 JZI851976:JZJ851976 KJE851976:KJF851976 KTA851976:KTB851976 LCW851976:LCX851976 LMS851976:LMT851976 LWO851976:LWP851976 MGK851976:MGL851976 MQG851976:MQH851976 NAC851976:NAD851976 NJY851976:NJZ851976 NTU851976:NTV851976 ODQ851976:ODR851976 ONM851976:ONN851976 OXI851976:OXJ851976 PHE851976:PHF851976 PRA851976:PRB851976 QAW851976:QAX851976 QKS851976:QKT851976 QUO851976:QUP851976 REK851976:REL851976 ROG851976:ROH851976 RYC851976:RYD851976 SHY851976:SHZ851976 SRU851976:SRV851976 TBQ851976:TBR851976 TLM851976:TLN851976 TVI851976:TVJ851976 UFE851976:UFF851976 UPA851976:UPB851976 UYW851976:UYX851976 VIS851976:VIT851976 VSO851976:VSP851976 WCK851976:WCL851976 WMG851976:WMH851976 WWC851976:WWD851976 U917512:V917512 JQ917512:JR917512 TM917512:TN917512 ADI917512:ADJ917512 ANE917512:ANF917512 AXA917512:AXB917512 BGW917512:BGX917512 BQS917512:BQT917512 CAO917512:CAP917512 CKK917512:CKL917512 CUG917512:CUH917512 DEC917512:DED917512 DNY917512:DNZ917512 DXU917512:DXV917512 EHQ917512:EHR917512 ERM917512:ERN917512 FBI917512:FBJ917512 FLE917512:FLF917512 FVA917512:FVB917512 GEW917512:GEX917512 GOS917512:GOT917512 GYO917512:GYP917512 HIK917512:HIL917512 HSG917512:HSH917512 ICC917512:ICD917512 ILY917512:ILZ917512 IVU917512:IVV917512 JFQ917512:JFR917512 JPM917512:JPN917512 JZI917512:JZJ917512 KJE917512:KJF917512 KTA917512:KTB917512 LCW917512:LCX917512 LMS917512:LMT917512 LWO917512:LWP917512 MGK917512:MGL917512 MQG917512:MQH917512 NAC917512:NAD917512 NJY917512:NJZ917512 NTU917512:NTV917512 ODQ917512:ODR917512 ONM917512:ONN917512 OXI917512:OXJ917512 PHE917512:PHF917512 PRA917512:PRB917512 QAW917512:QAX917512 QKS917512:QKT917512 QUO917512:QUP917512 REK917512:REL917512 ROG917512:ROH917512 RYC917512:RYD917512 SHY917512:SHZ917512 SRU917512:SRV917512 TBQ917512:TBR917512 TLM917512:TLN917512 TVI917512:TVJ917512 UFE917512:UFF917512 UPA917512:UPB917512 UYW917512:UYX917512 VIS917512:VIT917512 VSO917512:VSP917512 WCK917512:WCL917512 WMG917512:WMH917512 WWC917512:WWD917512 U983048:V983048 JQ983048:JR983048 TM983048:TN983048 ADI983048:ADJ983048 ANE983048:ANF983048 AXA983048:AXB983048 BGW983048:BGX983048 BQS983048:BQT983048 CAO983048:CAP983048 CKK983048:CKL983048 CUG983048:CUH983048 DEC983048:DED983048 DNY983048:DNZ983048 DXU983048:DXV983048 EHQ983048:EHR983048 ERM983048:ERN983048 FBI983048:FBJ983048 FLE983048:FLF983048 FVA983048:FVB983048 GEW983048:GEX983048 GOS983048:GOT983048 GYO983048:GYP983048 HIK983048:HIL983048 HSG983048:HSH983048 ICC983048:ICD983048 ILY983048:ILZ983048 IVU983048:IVV983048 JFQ983048:JFR983048 JPM983048:JPN983048 JZI983048:JZJ983048 KJE983048:KJF983048 KTA983048:KTB983048 LCW983048:LCX983048 LMS983048:LMT983048 LWO983048:LWP983048 MGK983048:MGL983048 MQG983048:MQH983048 NAC983048:NAD983048 NJY983048:NJZ983048 NTU983048:NTV983048 ODQ983048:ODR983048 ONM983048:ONN983048 OXI983048:OXJ983048 PHE983048:PHF983048 PRA983048:PRB983048 QAW983048:QAX983048 QKS983048:QKT983048 QUO983048:QUP983048 REK983048:REL983048 ROG983048:ROH983048 RYC983048:RYD983048 SHY983048:SHZ983048 SRU983048:SRV983048 TBQ983048:TBR983048 TLM983048:TLN983048 TVI983048:TVJ983048 UFE983048:UFF983048 UPA983048:UPB983048 UYW983048:UYX983048 VIS983048:VIT983048 VSO983048:VSP983048 WCK983048:WCL983048 WMG983048:WMH983048 WWC983048:WWD983048">
      <formula1>$AP$2:$AP$5</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Footer>&amp;L&amp;F&amp;A&amp;RPrint date: &amp;D</oddFooter>
  </headerFooter>
  <rowBreaks count="1" manualBreakCount="1">
    <brk id="60" min="1" max="37" man="1"/>
  </rowBreaks>
  <ignoredErrors>
    <ignoredError sqref="G13:G14 K13 O13 S13 W13 AA13 I14:I15" unlockedFormula="1"/>
    <ignoredError sqref="Q3 S3 I17:I18 G20:G21" formulaRange="1"/>
    <ignoredError sqref="G15:G18 I16" formulaRange="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27" r:id="rId4" name="Check Box 29">
              <controlPr locked="0" defaultSize="0" autoFill="0" autoLine="0" autoPict="0">
                <anchor moveWithCells="1">
                  <from>
                    <xdr:col>34</xdr:col>
                    <xdr:colOff>95250</xdr:colOff>
                    <xdr:row>97</xdr:row>
                    <xdr:rowOff>28575</xdr:rowOff>
                  </from>
                  <to>
                    <xdr:col>34</xdr:col>
                    <xdr:colOff>419100</xdr:colOff>
                    <xdr:row>98</xdr:row>
                    <xdr:rowOff>152400</xdr:rowOff>
                  </to>
                </anchor>
              </controlPr>
            </control>
          </mc:Choice>
        </mc:AlternateContent>
        <mc:AlternateContent xmlns:mc="http://schemas.openxmlformats.org/markup-compatibility/2006">
          <mc:Choice Requires="x14">
            <control shapeId="2128" r:id="rId5" name="Check Box 80">
              <controlPr locked="0" defaultSize="0" autoFill="0" autoLine="0" autoPict="0">
                <anchor moveWithCells="1">
                  <from>
                    <xdr:col>34</xdr:col>
                    <xdr:colOff>85725</xdr:colOff>
                    <xdr:row>100</xdr:row>
                    <xdr:rowOff>85725</xdr:rowOff>
                  </from>
                  <to>
                    <xdr:col>34</xdr:col>
                    <xdr:colOff>409575</xdr:colOff>
                    <xdr:row>104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Capacity planning</vt:lpstr>
      <vt:lpstr>Phase 3 PPAP (Cap Ver)</vt:lpstr>
      <vt:lpstr>'Capacity planning'!Print_Area</vt:lpstr>
      <vt:lpstr>'Phase 3 PPAP (Cap Ver)'!Print_Area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2017-04-13T09:40:55Z</dcterms:modified>
</cp:coreProperties>
</file>